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ROGER.SANABRIA\Desktop\PAACII\"/>
    </mc:Choice>
  </mc:AlternateContent>
  <xr:revisionPtr revIDLastSave="0" documentId="13_ncr:1_{1A88A9D2-D69D-42A6-A117-9079D715C232}" xr6:coauthVersionLast="47" xr6:coauthVersionMax="47" xr10:uidLastSave="{00000000-0000-0000-0000-000000000000}"/>
  <bookViews>
    <workbookView xWindow="-120" yWindow="-120" windowWidth="29040" windowHeight="15840" xr2:uid="{00000000-000D-0000-FFFF-FFFF00000000}"/>
  </bookViews>
  <sheets>
    <sheet name="Riesgos corrupción" sheetId="4" r:id="rId1"/>
    <sheet name="Criterios impacto 2" sheetId="7" r:id="rId2"/>
    <sheet name="Criterios impacto 1" sheetId="6" r:id="rId3"/>
    <sheet name="Parámetro" sheetId="2" r:id="rId4"/>
    <sheet name="Riesgos_PROCESO_STC" sheetId="1" state="hidden" r:id="rId5"/>
    <sheet name="Riesgos_P-SERVICIOCIUDADANO_STC"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A_Obj1" localSheetId="2">OFFSET(#REF!,0,0,COUNTA(#REF!)-1,1)</definedName>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2">#REF!</definedName>
    <definedName name="Acc_1" localSheetId="1">#REF!</definedName>
    <definedName name="Acc_1">#REF!</definedName>
    <definedName name="Acc_2" localSheetId="2">#REF!</definedName>
    <definedName name="Acc_2" localSheetId="1">#REF!</definedName>
    <definedName name="Acc_2">#REF!</definedName>
    <definedName name="Acc_3" localSheetId="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2">OFFSET(#REF!,0,0,COUNTA(#REF!)-1,1)</definedName>
    <definedName name="jom" localSheetId="1">OFFSET(#REF!,0,0,COUNTA(#REF!)-1,1)</definedName>
    <definedName name="jom">OFFSET(#REF!,0,0,COUNTA(#REF!)-1,1)</definedName>
    <definedName name="LISTA_CENTROS_REGIONALES" localSheetId="2">#REF!</definedName>
    <definedName name="LISTA_CENTROS_REGIONALES" localSheetId="1">#REF!</definedName>
    <definedName name="LISTA_CENTROS_REGIONALES">#REF!</definedName>
    <definedName name="LISTA_REGIONALES" localSheetId="2">#REF!</definedName>
    <definedName name="LISTA_REGIONALES" localSheetId="1">#REF!</definedName>
    <definedName name="LISTA_REGIONALES">#REF!</definedName>
    <definedName name="LISTADESPLEGAR_CENTRO" localSheetId="2">#REF!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2">OFFSET(#REF!,0,0,COUNTA(#REF!)-1,1)</definedName>
    <definedName name="Objetivos" localSheetId="1">OFFSET(#REF!,0,0,COUNTA(#REF!)-1,1)</definedName>
    <definedName name="Objetivos">OFFSET(#REF!,0,0,COUNTA(#REF!)-1,1)</definedName>
    <definedName name="PUTUMAYOL" localSheetId="2">#REF!</definedName>
    <definedName name="PUTUMAYOL" localSheetId="1">#REF!</definedName>
    <definedName name="PUTUMAYOL">#REF!</definedName>
    <definedName name="QUINDIOL" localSheetId="2">#REF!</definedName>
    <definedName name="QUINDIOL" localSheetId="1">#REF!</definedName>
    <definedName name="QUINDIOL">#REF!</definedName>
    <definedName name="REGIONAL" localSheetId="2">#REF!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2">#REF!</definedName>
    <definedName name="SUCREL" localSheetId="1">#REF!</definedName>
    <definedName name="SUCREL">#REF!</definedName>
    <definedName name="TOLIMAL" localSheetId="2">#REF!</definedName>
    <definedName name="TOLIMAL" localSheetId="1">#REF!</definedName>
    <definedName name="TOLIMAL">#REF!</definedName>
    <definedName name="VALLE" localSheetId="2">#REF!</definedName>
    <definedName name="VALLE" localSheetId="1">#REF!</definedName>
    <definedName name="VALLE">#REF!</definedName>
    <definedName name="VALLEL">#REF!</definedName>
    <definedName name="VAUPESL">#REF!</definedName>
    <definedName name="VICHAD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7" i="4" l="1"/>
  <c r="M36" i="4"/>
  <c r="M34" i="4"/>
  <c r="AC38" i="4"/>
  <c r="AD38" i="4" s="1"/>
  <c r="AF38" i="4" s="1"/>
  <c r="AG38" i="4" s="1"/>
  <c r="AO37" i="4"/>
  <c r="AD37" i="4"/>
  <c r="AF37" i="4" s="1"/>
  <c r="AG37" i="4" s="1"/>
  <c r="AC37" i="4"/>
  <c r="AO36" i="4"/>
  <c r="AC36" i="4"/>
  <c r="AD36" i="4" s="1"/>
  <c r="AF36" i="4" s="1"/>
  <c r="AG36" i="4" s="1"/>
  <c r="AH36" i="4" s="1"/>
  <c r="AC35" i="4"/>
  <c r="AO34" i="4"/>
  <c r="AD34" i="4"/>
  <c r="AF34" i="4" s="1"/>
  <c r="AG34" i="4" s="1"/>
  <c r="AH34" i="4" s="1"/>
  <c r="AC34" i="4"/>
  <c r="AO33" i="4"/>
  <c r="AC33" i="4"/>
  <c r="AD33" i="4" s="1"/>
  <c r="AF33" i="4" s="1"/>
  <c r="AG33" i="4" s="1"/>
  <c r="AH33" i="4" s="1"/>
  <c r="AH37" i="4" l="1"/>
  <c r="AL36" i="4"/>
  <c r="AL33" i="4"/>
  <c r="AK33" i="4"/>
  <c r="AC25" i="4" l="1"/>
  <c r="AO24" i="4"/>
  <c r="AF24" i="4"/>
  <c r="AC24" i="4"/>
  <c r="AL23" i="4"/>
  <c r="AK23" i="4"/>
  <c r="AF23" i="4"/>
  <c r="AC23" i="4"/>
  <c r="AO22" i="4"/>
  <c r="AL22" i="4"/>
  <c r="AK22" i="4"/>
  <c r="AF22" i="4"/>
  <c r="AC22" i="4"/>
  <c r="AC21" i="4"/>
  <c r="AD21" i="4" s="1"/>
  <c r="AF21" i="4" s="1"/>
  <c r="AG21" i="4" s="1"/>
  <c r="AO20" i="4"/>
  <c r="AC20" i="4"/>
  <c r="AD20" i="4" s="1"/>
  <c r="AF20" i="4" s="1"/>
  <c r="AG20" i="4" s="1"/>
  <c r="AH20" i="4" l="1"/>
  <c r="AK20" i="4" s="1"/>
  <c r="AL21" i="4" l="1"/>
  <c r="AL20" i="4"/>
  <c r="AK21" i="4"/>
  <c r="AL12" i="4"/>
  <c r="AF12" i="4"/>
  <c r="AC12" i="4"/>
  <c r="AF19" i="4" l="1"/>
  <c r="AC19" i="4"/>
  <c r="AF18" i="4"/>
  <c r="AC18" i="4"/>
  <c r="AF17" i="4"/>
  <c r="AC17" i="4"/>
  <c r="AF16" i="4"/>
  <c r="AC16" i="4"/>
  <c r="AF6" i="4" l="1"/>
  <c r="AC6" i="4"/>
  <c r="AF5" i="4"/>
  <c r="AC5" i="4"/>
  <c r="AF32" i="4" l="1"/>
  <c r="AF30" i="4"/>
  <c r="AK11" i="4" l="1"/>
  <c r="AF11" i="4"/>
  <c r="AC11" i="4"/>
  <c r="AF9" i="4"/>
  <c r="AC9" i="4"/>
  <c r="AN10" i="1" l="1"/>
  <c r="AN6" i="1"/>
  <c r="AN3" i="1"/>
  <c r="AN3" i="5"/>
  <c r="AJ4" i="5"/>
  <c r="AK4" i="5"/>
  <c r="AJ5" i="5"/>
  <c r="AK5" i="5"/>
  <c r="AB4" i="5"/>
  <c r="AC4" i="5" s="1"/>
  <c r="AE4" i="5" s="1"/>
  <c r="AF4" i="5" s="1"/>
  <c r="AB5" i="5"/>
  <c r="AC5" i="5" s="1"/>
  <c r="AE5" i="5" s="1"/>
  <c r="AF5" i="5" s="1"/>
  <c r="AB7" i="1" l="1"/>
  <c r="AC7" i="1" s="1"/>
  <c r="AE7" i="1" s="1"/>
  <c r="AF7" i="1" s="1"/>
  <c r="AB8" i="1"/>
  <c r="AC8" i="1" s="1"/>
  <c r="AE8" i="1" s="1"/>
  <c r="AF8" i="1" s="1"/>
  <c r="AB9" i="1"/>
  <c r="AC9" i="1" s="1"/>
  <c r="AE9" i="1" s="1"/>
  <c r="AF9" i="1" s="1"/>
  <c r="T8" i="1"/>
  <c r="AK7" i="5" l="1"/>
  <c r="AJ7" i="5"/>
  <c r="AB7" i="5"/>
  <c r="AE7" i="5" s="1"/>
  <c r="AF7" i="5" s="1"/>
  <c r="AB6" i="5"/>
  <c r="AC6" i="5" s="1"/>
  <c r="AE6" i="5" s="1"/>
  <c r="AF6" i="5" s="1"/>
  <c r="AB3" i="5"/>
  <c r="AC3" i="5" s="1"/>
  <c r="AE3" i="5" s="1"/>
  <c r="AF3" i="5" s="1"/>
  <c r="L3" i="5"/>
  <c r="AG3" i="5" l="1"/>
  <c r="AK3" i="5" l="1"/>
  <c r="AJ6" i="5"/>
  <c r="AK6" i="5"/>
  <c r="AJ3" i="5"/>
  <c r="AB6" i="1" l="1"/>
  <c r="AC6" i="1" s="1"/>
  <c r="AE6" i="1" s="1"/>
  <c r="AF6" i="1" s="1"/>
  <c r="AB10" i="1"/>
  <c r="AC10" i="1" s="1"/>
  <c r="AE10" i="1" s="1"/>
  <c r="AF10" i="1" s="1"/>
  <c r="AB4" i="1"/>
  <c r="AC4" i="1" s="1"/>
  <c r="AE4" i="1" s="1"/>
  <c r="AF4" i="1" s="1"/>
  <c r="AB5" i="1"/>
  <c r="AC5" i="1" s="1"/>
  <c r="AE5" i="1" s="1"/>
  <c r="AF5" i="1" s="1"/>
  <c r="AB3" i="1"/>
  <c r="AC3" i="1" s="1"/>
  <c r="AE3" i="1" s="1"/>
  <c r="AF3" i="1" s="1"/>
  <c r="L6" i="1"/>
  <c r="L10" i="1"/>
  <c r="L3" i="1"/>
  <c r="AG6" i="1" l="1"/>
  <c r="AG3" i="1"/>
  <c r="AG10" i="1"/>
  <c r="AJ6" i="1" l="1"/>
  <c r="AK8" i="1"/>
  <c r="AJ8" i="1"/>
  <c r="AK9" i="1"/>
  <c r="AK7" i="1"/>
  <c r="AJ9" i="1"/>
  <c r="AJ7" i="1"/>
  <c r="AK6" i="1"/>
  <c r="AJ4" i="1"/>
  <c r="AK5" i="1"/>
  <c r="AK4" i="1"/>
  <c r="AJ5" i="1"/>
  <c r="AJ10" i="1"/>
  <c r="AK10" i="1"/>
  <c r="AK3" i="1"/>
  <c r="AJ3" i="1"/>
</calcChain>
</file>

<file path=xl/sharedStrings.xml><?xml version="1.0" encoding="utf-8"?>
<sst xmlns="http://schemas.openxmlformats.org/spreadsheetml/2006/main" count="1545" uniqueCount="815">
  <si>
    <t xml:space="preserve">PROCESO </t>
  </si>
  <si>
    <t>CÓDIGO DEL RIESGO</t>
  </si>
  <si>
    <t>INTERNO</t>
  </si>
  <si>
    <t>EXTERNO</t>
  </si>
  <si>
    <t>TIPO</t>
  </si>
  <si>
    <t>ORIGEN</t>
  </si>
  <si>
    <t>DEBIDO A 
(Causa(s))</t>
  </si>
  <si>
    <t>PUEDE SUCEDER  QUE
(Riesgo)</t>
  </si>
  <si>
    <t>NIVEL DE RIESGO INHERENTE</t>
  </si>
  <si>
    <t>TIPO DE CONTROL</t>
  </si>
  <si>
    <t>NÚMERO DE COLUMNAS QUE SE DESPLAZA EN EL EJE DE PROBABILIDAD</t>
  </si>
  <si>
    <t>NÚMERO DE COLUMNAS QUE SE DESPLAZA EN EL EJE DE IMPACTO</t>
  </si>
  <si>
    <t>NIVEL DE RIESGO RESIDUAL</t>
  </si>
  <si>
    <t>RESPUESTAS AL RIESGO</t>
  </si>
  <si>
    <t>ACCIÓN</t>
  </si>
  <si>
    <t>RESPONSABLE</t>
  </si>
  <si>
    <t>FECHA LÍMITE PARA EL CUMPLIMIENTO DE LA ACCIÓN</t>
  </si>
  <si>
    <t>INDICADORES DE GESTIÓN ASOCIADOS AL RIESGO</t>
  </si>
  <si>
    <t>ASPECTOS A TENER EN CUENTA PARA EL ANÁLISIS DE MATERIALIZACIÓN DEL RIESGO</t>
  </si>
  <si>
    <t>Diseño y Construcción de Parques y Escenarios</t>
  </si>
  <si>
    <t>RG- Diseño y Construcción de Parques y Escenarios 001</t>
  </si>
  <si>
    <t>Desempeño de los procesos: Capacidad humana, técnica y financiera de los procesos para lograr el cumplimiento de sus objetivos.
Aspecto Humano: Competencia del personal.
Relacionamiento con partes interesadas: Articulación y/o relacionamiento con comunidades, organizaciones y entidades alrededor de propósitos y acciones comunes frente al deporte, la recreación, la actividad física, parques y escenarios.</t>
  </si>
  <si>
    <t>Sociales: Participación de la comunidad en la práctica del deporte, la recreación y la actividad física, así como en la construcción y mantenimiento de parques y escenarios.</t>
  </si>
  <si>
    <t>Gestión</t>
  </si>
  <si>
    <t>Análisis de contexto de índole táctico</t>
  </si>
  <si>
    <t>Deficiencias en la estructuración de los proyectos (viabilidad)</t>
  </si>
  <si>
    <t>Retrasos en la ejecución de los estudios y/o diseños</t>
  </si>
  <si>
    <t>Casi Seguro (5)</t>
  </si>
  <si>
    <t>Mayor (4)</t>
  </si>
  <si>
    <t>Extremo (20)</t>
  </si>
  <si>
    <t>Subdirector Técnico de Construcciones</t>
  </si>
  <si>
    <t>Débil</t>
  </si>
  <si>
    <t>Probable (4)</t>
  </si>
  <si>
    <t>Extremo (16)</t>
  </si>
  <si>
    <t>Reducir</t>
  </si>
  <si>
    <t>Porcentaje de avance en la ejecución de proyectos de estudios y/o diseños de parques y escenarios</t>
  </si>
  <si>
    <t>Falta de competencia de los contratistas y/o interventores en la ejecución de los estudios y/o diseños</t>
  </si>
  <si>
    <t>Detectivo</t>
  </si>
  <si>
    <t>Supervisor designado
Interventor</t>
  </si>
  <si>
    <t>Al inicio de la ejecución del contrato</t>
  </si>
  <si>
    <t>Verificar el cumplimiento de las condiciones de idoneidad y experiencia de los profesionales del contratista e interventor.</t>
  </si>
  <si>
    <t>En caso de detectar inconsistencias durante la verificación del cumplimiento de requisitos, se solicita la subsanación o el reemplazo del profesional.</t>
  </si>
  <si>
    <t>Expediente contractual</t>
  </si>
  <si>
    <t>Moderado</t>
  </si>
  <si>
    <t>Fuerte</t>
  </si>
  <si>
    <t>No Disminuye</t>
  </si>
  <si>
    <t>Directamente</t>
  </si>
  <si>
    <t>Cambios frecuentes en los diseños en etapas avanzadas de su ejecución</t>
  </si>
  <si>
    <t>Cuando se presentan modificaciones a los diseños</t>
  </si>
  <si>
    <t xml:space="preserve">Revisar y gestionar los cambios en el diseño cuando se presenten modificaciones a los mismos. </t>
  </si>
  <si>
    <t>La gestión de los cambios se realiza en comités de diseño, teniendo en cuenta lo establecido en el procedimiento de estudios y diseño de parques y escenarios.</t>
  </si>
  <si>
    <t>Cuando se presenten modificaciones a los diseños, solo se podrán llevar a cabo, los que cuenten con la aprobación del Interventor y el visto bueno del supervisor designado y/o profesional de apoyo. Para esto, el Interventor presentará un informe que incluya la justificación del cambio requerido con los correspondientes soportes presentados por el contratista, incluidas las afectaciones al presupuesto (cuando aplique).</t>
  </si>
  <si>
    <t>Actas de comité de diseño</t>
  </si>
  <si>
    <t>RG- Diseño y Construcción de Parques y Escenarios 002</t>
  </si>
  <si>
    <t>Desempeño de los procesos: Capacidad humana, técnica y financiera de los procesos para lograr el cumplimiento de sus objetivos.
Relacionamiento con partes interesadas: Articulación y/o relacionamiento con comunidades, organizaciones y entidades alrededor de propósitos y acciones comunes frente al deporte, la recreación, la actividad física, parques y escenarios.</t>
  </si>
  <si>
    <t>Políticos: Cambios periódicos de gobierno, tanto a nivel nacional como distrital.
Sociales: Participación de la comunidad en la práctica del deporte, la recreación y la actividad física, así como en la construcción y mantenimiento de parques y escenarios.</t>
  </si>
  <si>
    <t>Análisis de contexto de índole estratégico</t>
  </si>
  <si>
    <t>Deficiencias en los estudios y diseños (incompletos, inexistentes, inoportunidad) y/o en la etapa de planeación de los proyectos</t>
  </si>
  <si>
    <t>Retrasos en la ejecución de las obras y las interventorías</t>
  </si>
  <si>
    <t>Profesional de apoyo a la supervisión - Área de Interventoría</t>
  </si>
  <si>
    <t>Al finalizar la ejecución de los estudios y diseños y durante la construcción de las obras según las necesidades que se presenten</t>
  </si>
  <si>
    <t>Revisar la documentación recibida de estudios y diseños y realizar las observaciones a que haya lugar.</t>
  </si>
  <si>
    <t>Moderado (3)</t>
  </si>
  <si>
    <t>Extremo (15)</t>
  </si>
  <si>
    <t>Porcentaje de avance en la ejecución de obras de construcción y adecuación de parques y escenarios</t>
  </si>
  <si>
    <t>RG- Diseño y Construcción de Parques y Escenarios 003</t>
  </si>
  <si>
    <t>Desempeño de los procesos: Capacidad humana, técnica y financiera de los procesos para lograr el cumplimiento de sus objetivos.</t>
  </si>
  <si>
    <t>N/A</t>
  </si>
  <si>
    <t>Demoras en la definición de causas y responsables de las fallas encontradas</t>
  </si>
  <si>
    <t>Pérdida de la oportunidad para siniestrar el amparo de estabilidad de obra por el  vencimiento de la vigencia, sin que se hayan resuelto las fallas detectadas por la entidad</t>
  </si>
  <si>
    <t>Improbable (2)</t>
  </si>
  <si>
    <t>Alto (8)</t>
  </si>
  <si>
    <t>Preventivo</t>
  </si>
  <si>
    <t>Responsable designado del grupo de estabilidad de obra - Área de Interventoría</t>
  </si>
  <si>
    <t>De acuerdo con la programación de visitas de seguimiento o reconocimiento a las obras de contratos o de proyectos de parques en zonas de cesión</t>
  </si>
  <si>
    <t>Verificar y evaluar el estado de las obras entregadas de acuerdo con lo establecido en el contrato respectivo.</t>
  </si>
  <si>
    <t>Se realiza mediante visitas de seguimiento o reconocimiento, donde se realiza una inspección visual, georreferenciación y registro fotográfico del estado de las obras, con base en la documentación entregada, definiendo bajo criterio técnico el estado de dichas obras.</t>
  </si>
  <si>
    <t>En caso de identificar fallas constructivas, deterioros o daños en la obra visitada de los contratos y proyectos de zonas de cesión, se procede con las notificaciones pertinentes y el inicio del proceso administrativo que permita la afectación de la póliza del amparo de estabilidad de obra, según lo establecido en el procedimiento de seguimiento a contratos de obras y proyectos en zonas de cesión finalizados con pólizas de estabilidad y/o calidad vigentes.</t>
  </si>
  <si>
    <t>Actas de visita de seguimiento o reconocimiento a las obras de contratos o de proyectos de parques en zonas de cesión</t>
  </si>
  <si>
    <t>Indirectamente</t>
  </si>
  <si>
    <t>Raro (1)</t>
  </si>
  <si>
    <t>Demora en los trámites administrativos para declarar el siniestro</t>
  </si>
  <si>
    <t>CONTROLES AYUDAN A DISMINUIR LA PROBABILIDAD</t>
  </si>
  <si>
    <t>RESULTADO DE LA EVALUACIÓN DEL DISEÑO DEL CONTROL</t>
  </si>
  <si>
    <t>SOLIDEZ INDIVIDUAL</t>
  </si>
  <si>
    <t>FuerteFuerte</t>
  </si>
  <si>
    <t>FuerteModerado</t>
  </si>
  <si>
    <t>FuerteDébil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</si>
  <si>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</si>
  <si>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</si>
  <si>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</si>
  <si>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</si>
  <si>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</si>
  <si>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</si>
  <si>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</si>
  <si>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</si>
  <si>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</si>
  <si>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</si>
  <si>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</si>
  <si>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</si>
  <si>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</si>
  <si>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</si>
  <si>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</si>
  <si>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</si>
  <si>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</si>
  <si>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</si>
  <si>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Posible (3)</t>
  </si>
  <si>
    <t>Catastrófico (5)</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</si>
  <si>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</si>
  <si>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</si>
  <si>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</si>
  <si>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</si>
  <si>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</si>
  <si>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</si>
  <si>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</si>
  <si>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</si>
  <si>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</si>
  <si>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</si>
  <si>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</si>
  <si>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</si>
  <si>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</si>
  <si>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</si>
  <si>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</si>
  <si>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</si>
  <si>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</si>
  <si>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</si>
  <si>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Improbable (2)Catastrófico (5)</t>
  </si>
  <si>
    <t>Extremo (10)</t>
  </si>
  <si>
    <t>Posible (3)Insignificante (1)</t>
  </si>
  <si>
    <t>Bajo (3)</t>
  </si>
  <si>
    <t>Posible (3)Menor (2)</t>
  </si>
  <si>
    <t>Posible (3)Moderado (3)</t>
  </si>
  <si>
    <t>Alto (9)</t>
  </si>
  <si>
    <t>Posible (3)Mayor (4)</t>
  </si>
  <si>
    <t>Extremo (12)</t>
  </si>
  <si>
    <t>Posible (3)Catastrófico (5)</t>
  </si>
  <si>
    <t>Probable (4)Insignificante (1)</t>
  </si>
  <si>
    <t>Moderado (4)</t>
  </si>
  <si>
    <t>Probable (4)Menor (2)</t>
  </si>
  <si>
    <t>Probable (4)Moderado (3)</t>
  </si>
  <si>
    <t>Alto (12)</t>
  </si>
  <si>
    <t>Probable (4)Mayor (4)</t>
  </si>
  <si>
    <t>Probable (4)Catastrófico (5)</t>
  </si>
  <si>
    <t>Casi Seguro (5)Insignificante (1)</t>
  </si>
  <si>
    <t>Casi Seguro (5)Menor (2)</t>
  </si>
  <si>
    <t>Alto (10)</t>
  </si>
  <si>
    <t>Casi Seguro (5)Moderado (3)</t>
  </si>
  <si>
    <t>Casi Seguro (5)Mayor (4)</t>
  </si>
  <si>
    <t>Casi Seguro (5)Catastrófico (5)</t>
  </si>
  <si>
    <t>Extremo (25)</t>
  </si>
  <si>
    <t>CONTROLES AYUDAN A DISMINUIR EL IMPACTO</t>
  </si>
  <si>
    <t>Evitar</t>
  </si>
  <si>
    <t>Compartir</t>
  </si>
  <si>
    <t>Aceptar</t>
  </si>
  <si>
    <t>PROCESO</t>
  </si>
  <si>
    <t>Planeación de la Gestión</t>
  </si>
  <si>
    <t>Gestión de Talento Humano</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</si>
  <si>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</si>
  <si>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</si>
  <si>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</si>
  <si>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</si>
  <si>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</si>
  <si>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</si>
  <si>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</si>
  <si>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</si>
  <si>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</si>
  <si>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</si>
  <si>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</si>
  <si>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</si>
  <si>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Evaluación y Seguimiento</t>
  </si>
  <si>
    <t>Control Disciplinario</t>
  </si>
  <si>
    <t>EJECUCIÓN DEL CONTROL</t>
  </si>
  <si>
    <t>1. Procesos penales
2. Procesos fiscales
3. Procesos disciplinarios
4. Procesos de incumplimiento, aplicación de multas
5. Mayores costos del contrato
6. Caducidad del contrato</t>
  </si>
  <si>
    <t>Aprobación de actividades no previstas o mayores cantidades sin el cumplimiento de los requisitos internos para favorecer un tercero</t>
  </si>
  <si>
    <t>Mensual</t>
  </si>
  <si>
    <t>Liquidación de los contratos sin el cumplimiento u omisión de los requisitos técnicos jurídicos y financieros para favorecer a un tercero</t>
  </si>
  <si>
    <t>Mediante la aplicación del procedimiento de ESTRUCTURACIÓN DE CONTRATOS PARA ESTUDIOS, DISEÑO Y/O CONSTRUCCION DE PARQUES Y ESCENARIOS, cumpliendo con los puntos de control descritos en el mismo.</t>
  </si>
  <si>
    <t>Pliego de condiciones</t>
  </si>
  <si>
    <t>31 de diciembre de 2020</t>
  </si>
  <si>
    <t>Supervisor y profesional de apoyo a la supervisión - Área de Interventoría</t>
  </si>
  <si>
    <t>Se reporta en los informes mensuales</t>
  </si>
  <si>
    <t>RG- Servicio a la Ciudadanía 002</t>
  </si>
  <si>
    <t>Desempeño de los procesos: Capacidad humana, técnica y financiera de los procesos para lograr el cumplimiento de sus objetivos</t>
  </si>
  <si>
    <t>Políticos: Relacionamiento del Estado con la ciudadanía</t>
  </si>
  <si>
    <t>No se realiza un seguimiento a la gestión oportuna de las respuestas a las PQRDS que son radicadas ante el IDRD</t>
  </si>
  <si>
    <t>Respuesta fuera de términos a PQRDS radicadas por los ciudadanos</t>
  </si>
  <si>
    <t>1. Acciones de tutela por parte de los ciudadanos.
2. Pérdida de imagen o  reputación institucional.</t>
  </si>
  <si>
    <t>Secretario(a) General
Responsables de procesos (Servicio a la Ciudadanía es un proceso transversal)</t>
  </si>
  <si>
    <t xml:space="preserve">Administrador de la Base de Datos en drive de Gestión a la Respuesta Oportuna a PQRDS </t>
  </si>
  <si>
    <t>Profesional responsable de la evaluación de los criterios de oportunidad y calidad de las respuestas a PQRDS</t>
  </si>
  <si>
    <t>Permanente</t>
  </si>
  <si>
    <t>Semanal</t>
  </si>
  <si>
    <t>Verificar las PQRDS que fueron contestadas por fuera de términos en cada área  y/o dependencia.</t>
  </si>
  <si>
    <t>Validar  las PQRDS que están por vencerse en cada área  y/o dependencia.</t>
  </si>
  <si>
    <t>Se comparte base de datos en drive a las personas responsables de SDQS en cada una de las áreas y/o dependencias.</t>
  </si>
  <si>
    <t>Envío de memorando a las áreas y/o oficinas informando las PQRDS que están próximas a vencerse.</t>
  </si>
  <si>
    <t xml:space="preserve">Verificar la fecha de vencimiento de términos para las respuestas a las PQRDS.
(Revisar y ajustar este control para dejar la actividad que tiene que ver con la revisión que hace el Área de Atención al Cliente frente a si la respuesta fue atendida en los términos legales, conforme a lo que está establecido en el procedimiento de gestión de respuesta oportuna a peticiones)
</t>
  </si>
  <si>
    <t>Envío de informes mensuales a las áreas y/o dependencias sobre la oportunidad de las respuestas a PQRDS.
(Revisar y ajustar para dejar con mayor claridad cómo se realiza la verificación de las PQRSDS y mediante qué herramienta)</t>
  </si>
  <si>
    <t>En caso que las áreas y/o dependencias reciban una PQRDS que no esta en la base de datos, se debe informar al Área de Atención al Cliente, Quejas y Reclamos con el fin de incorporarla en la base y así efectuar la gestión respectiva.</t>
  </si>
  <si>
    <t>De ser necesario se establecen mesas de trabajo para identificar oportunidades de mejora y definir compromisos.
(Revisar y ajustar para orientarlo al envío de informes mensuales a las áreas y/o dependencias sobre la oportunidad de las respuestas a PQRDS)</t>
  </si>
  <si>
    <t>Se establecen acciones y/o compromisos al interior de cada área y/o dependencia con el fin de dar respuesta en dentro de los términos a los peticionarios.</t>
  </si>
  <si>
    <t>Base de datos de drive</t>
  </si>
  <si>
    <t>Memorando Interno</t>
  </si>
  <si>
    <t>Héctor  Redondo</t>
  </si>
  <si>
    <t>30 de noviembre de 2019</t>
  </si>
  <si>
    <t>La evaluación de la eficacia se realizará con la valoración de los controles, una vez se considere su incorporación como actividad de control dentro de la matriz de riesgos.</t>
  </si>
  <si>
    <t xml:space="preserve">Resultado del indicador de gestión asociado al riesgo frente a los rangos de tolerancia definidos. 
Fallas en el diseño y/o efectividad de los controles. 
Resultados de auditoría interna.
</t>
  </si>
  <si>
    <t>los informes de gestión de PQRDS y memorando interno</t>
  </si>
  <si>
    <t>Realizar reuniones mensuales con el responsable del SDQS de cada área y/o dependencia,  para hacer seguimiento a la gestión oportuna y de calidad a las respuestas a PQRDS, cuando se requiera.</t>
  </si>
  <si>
    <t>Informe mensual de interventoría</t>
  </si>
  <si>
    <t>Identificación de condiciones no previstas en el terreno a intervenir</t>
  </si>
  <si>
    <t>Profesional de estructuración</t>
  </si>
  <si>
    <t>En caso de detectar inconsistencias durante la verificación del cumplimiento de requisitos en la estructuración, se debe revisar y ajustar la documentación necesaria para su cumplimiento</t>
  </si>
  <si>
    <t>Profesional responsable del seguimiento de las PQRDS en la subdirección técnica de construcciones</t>
  </si>
  <si>
    <t>Se realiza seguimiento desde la asignación a la subdirección técnica de construcciones de la PQRDS, hasta la emisión  de la respuesta definitiva</t>
  </si>
  <si>
    <t>En caso de identificar que los temas descritos en la solicitud no son de competencia de la subdirección técnica de construcciones se procede a informar al responsable de servicios a la ciudadanía, para su reasignación</t>
  </si>
  <si>
    <t xml:space="preserve">QUE PODRÍA OCASIONAR (Consecuencia(s))
</t>
  </si>
  <si>
    <t>EVIDENCIA DE LA EJECUCIÓN DEL CONTROL
Completa: 10
Incompleta: 5
No existe: 0</t>
  </si>
  <si>
    <t xml:space="preserve">RESULTADO DE LA EVALUACIÓN DEL DISEÑO DEL CONTROL
</t>
  </si>
  <si>
    <t>SOLIDEZ INDIVIDUAL DE CADA CONTROL
(D+E)</t>
  </si>
  <si>
    <t>Dificultades para iniciar la ejecución de las obras.
Afectación en el cumplimiento oportuno de las metas del proyecto de inversión.
Incumplimiento del PAC.
Mayores costos en la ejecución de los estudios, diseños y obra.
Procesos sancionatorios.</t>
  </si>
  <si>
    <t>En cada proceso a cargo de la subdirección técnica de construcciones</t>
  </si>
  <si>
    <t>Debilidades en los ejercicios realizados desde la estructuración para determinar el plazo contractual</t>
  </si>
  <si>
    <t>Debilidades en los registros que evidencian la gestión de la supervisión e interventoría durante la ejecución de los contratos</t>
  </si>
  <si>
    <t>Cuando el contrato es de diseño y construcción, los resultados de estudios y diseños son entregados por el Área Técnica al Área de Interventoría en una reunión, a la cual asisten los supervisores y/o profesionales de apoyo a la supervisión tanto de la etapa de estudios y diseños como de obra. 
Cuando el contrato es de diseño, antes de iniciar la etapa de construcción, el supervisor designado del contrato de interventoría de la etapa de diseño (Área Técnica) entrega además de los resultados de estudios y diseños, los documentos del contrato de diseño y de interventoría de diseño.</t>
  </si>
  <si>
    <t>A través de la supervisión de las obras, se hacen las solicitudes de modificación, las cuales se analizan durante la ejecución de las mismas.</t>
  </si>
  <si>
    <t>Verificar el cumplimiento de los plazos contractuales, incluyendo el análisis de las desviaciones que se puedan presentar por la identificación de condiciones no previstas.</t>
  </si>
  <si>
    <t>Informe ejecutivo de supervisión de proyectos
(mensual o final)</t>
  </si>
  <si>
    <t>Afectación en el cumplimiento oportuno de las metas del proyecto de inversión.
Pérdida de imagen o reputación institucional.
Incumplimiento del PAC.
Mayores costos en la ejecución de las obras e interventoría.
Procesos sancionatorios.
Observaciones de entes de vigilancia y control.</t>
  </si>
  <si>
    <t>Detrimento patrimonial.
Investigaciones disciplinarias, fiscales y penales.
Pérdida de imagen o reputación institucional.
Observaciones de entes de vigilancia y control.</t>
  </si>
  <si>
    <t xml:space="preserve"> Porcentaje de fallas de calidad o estabilidad de obra atendidas en construcción y adecuación de parques y escenarios</t>
  </si>
  <si>
    <t>El contratista de obra o diseño le presenta al interventor las hojas de vida de los profesionales ofrecidos, y se verifica que cumplan con los requisitos establecidos en el pliego de condiciones y se procede con la aceptación por parte del interventor.
El interventor de obra o diseño le presenta al supervisor las hojas de vida de los profesionales ofrecidos, y se verifica que cumplan con los requisitos establecidos en el pliego de condiciones y se procede con la aceptación por parte del supervisor.</t>
  </si>
  <si>
    <t>Verificar el cumplimiento del presupuesto de obra, incluyendo el análisis de las posibles desviaciones que se puedan presentar por la identificación de condiciones no previstas.</t>
  </si>
  <si>
    <t>Verificar el cumplimiento de las obligaciones contractuales de cada rol (supervisión e interventoría) de acuerdo a la naturaleza del alcance.</t>
  </si>
  <si>
    <t>Mediante la presentación del informe ejecutivo de la supervisión de los proyectos, el cual se realiza de manera mensual, incluyendo los datos relevantes del seguimiento a la ejecución de los proyectos designados.</t>
  </si>
  <si>
    <t>Se informa al ordenador del gasto, con el fin de analizar el impacto de las desviaciones presentadas y las alternativas disponibles para la toma de decisiones con respecto al plazo del contrato.</t>
  </si>
  <si>
    <t>Se informa al ordenador del gasto, con el fin de analizar el impacto de las desviaciones presentadas y las alternativas disponibles para la toma de decisiones con respecto al costo del contrato.</t>
  </si>
  <si>
    <t>Actualizar formato de informe ejecutivo de supervisión de proyectos, en el cual evidencie el cumplimiento del seguimiento de todos los requisitos del proyecto. Asì mismo, socializarlo y verificar su implementación.</t>
  </si>
  <si>
    <t>30 de noviembre de 2020</t>
  </si>
  <si>
    <t>Verificar el cumplimiento los requerimientos para la estructuración de los procesos de contratación para proyectos a cargo de la subdirección técnica de construcciones</t>
  </si>
  <si>
    <t>Conformar una matriz que contenga la retroalimentación sobre las deviaciones históricas que han generado retrasos en los contratos de estudios y diseños</t>
  </si>
  <si>
    <r>
      <t xml:space="preserve">PROBABILIDAD
</t>
    </r>
    <r>
      <rPr>
        <sz val="8"/>
        <color theme="1"/>
        <rFont val="Arial Narrow"/>
        <family val="2"/>
      </rPr>
      <t>5:  Casi seguro
4: Probable
3: Posible 
2: Improbable 
1: Raro</t>
    </r>
  </si>
  <si>
    <r>
      <t xml:space="preserve">IMPACTO
</t>
    </r>
    <r>
      <rPr>
        <sz val="8"/>
        <color theme="1"/>
        <rFont val="Arial Narrow"/>
        <family val="2"/>
      </rPr>
      <t>5: Catastrófico
4: Mayor
3: Moderado
2: Menor
1: Insignificant</t>
    </r>
    <r>
      <rPr>
        <b/>
        <sz val="10"/>
        <color theme="1"/>
        <rFont val="Arial Narrow"/>
        <family val="2"/>
      </rPr>
      <t>e</t>
    </r>
  </si>
  <si>
    <r>
      <t xml:space="preserve">RESPONSABLE PRIMERA LÍNEA DE DEFENSA
</t>
    </r>
    <r>
      <rPr>
        <sz val="8"/>
        <color theme="1"/>
        <rFont val="Arial Narrow"/>
        <family val="2"/>
      </rPr>
      <t>(Desarrollo e implementación de procesos de control y gestión de riesgos a través de su identificación, análisis, valoración, monitoreo y acciones de mejora)</t>
    </r>
  </si>
  <si>
    <r>
      <t xml:space="preserve">RESPONSABLE DEL CONTROL
</t>
    </r>
    <r>
      <rPr>
        <sz val="8"/>
        <color theme="1"/>
        <rFont val="Arial Narrow"/>
        <family val="2"/>
      </rPr>
      <t>(Persona asignada para ejecutar el control. Debe tener la autoridad, competencias y conocimientos para ejecutar el control)</t>
    </r>
  </si>
  <si>
    <r>
      <t xml:space="preserve">PERIODICIDAD DEL CONTROL
</t>
    </r>
    <r>
      <rPr>
        <sz val="8"/>
        <color theme="1"/>
        <rFont val="Arial Narrow"/>
        <family val="2"/>
      </rPr>
      <t>(La periodicidad debe prevenir o detectar el riesgo de manera oportuna)</t>
    </r>
  </si>
  <si>
    <r>
      <t xml:space="preserve">PROPÓSITO DEL CONTROL
</t>
    </r>
    <r>
      <rPr>
        <sz val="8"/>
        <color theme="1"/>
        <rFont val="Arial Narrow"/>
        <family val="2"/>
      </rPr>
      <t xml:space="preserve"> (Validar, verificar, conciliar, comparar, revisar, cotejar…)
El control ayuda a mitigar las causas de los riesgos o detectar su materialización</t>
    </r>
  </si>
  <si>
    <r>
      <t xml:space="preserve">CÓMO SE REALIZA LA ACTIVIDAD DE CONTROL
</t>
    </r>
    <r>
      <rPr>
        <sz val="8"/>
        <color theme="1"/>
        <rFont val="Arial Narrow"/>
        <family val="2"/>
      </rPr>
      <t xml:space="preserve"> (EL control debe indicar el cómo se realiza, de tal forma que se pueda
evaluar si la fuente u origen de la información que sirve para ejecutar el
control, es confiable para la mitigación del riesgo)</t>
    </r>
  </si>
  <si>
    <r>
      <t xml:space="preserve">CÓMO SE ACTÚA EN CASO DE OBSERVACIONES O DESVIACIONES
</t>
    </r>
    <r>
      <rPr>
        <sz val="8"/>
        <color theme="1"/>
        <rFont val="Arial Narrow"/>
        <family val="2"/>
      </rPr>
      <t>(Qué se hace cuando se detectan observaciones o desviaciones como resultado de la ejecución de un control?)</t>
    </r>
  </si>
  <si>
    <r>
      <t xml:space="preserve">EVIDENCIA DE LA EJECUCIÓN DEL CONTROL
</t>
    </r>
    <r>
      <rPr>
        <sz val="8"/>
        <color theme="1"/>
        <rFont val="Arial Narrow"/>
        <family val="2"/>
      </rPr>
      <t>(El control debe dejar evidencia de su ejecución. Esta evidencia ayuda a que se pueda revisar la misma información por parte de un tercero y llegue a la misma conclusión de quien ejecutó el control)</t>
    </r>
  </si>
  <si>
    <r>
      <t xml:space="preserve">ASIGNACIÓN DEL RESPONSABLE
</t>
    </r>
    <r>
      <rPr>
        <sz val="8"/>
        <color theme="1"/>
        <rFont val="Arial Narrow"/>
        <family val="2"/>
      </rPr>
      <t>Asignado: 15
No asignado: 0</t>
    </r>
  </si>
  <si>
    <r>
      <t xml:space="preserve">SEGREGACIÓN Y AUTORIDAD DEL RESPONSABLE:
</t>
    </r>
    <r>
      <rPr>
        <sz val="8"/>
        <color theme="1"/>
        <rFont val="Arial Narrow"/>
        <family val="2"/>
      </rPr>
      <t>Adecuado: 15
Inadecuado: 0</t>
    </r>
  </si>
  <si>
    <r>
      <t xml:space="preserve">PERIODICIDAD
</t>
    </r>
    <r>
      <rPr>
        <sz val="8"/>
        <color theme="1"/>
        <rFont val="Arial Narrow"/>
        <family val="2"/>
      </rPr>
      <t>Oportuna: 15
Inoportuna: 0</t>
    </r>
  </si>
  <si>
    <r>
      <t xml:space="preserve">PROPÓSITO
</t>
    </r>
    <r>
      <rPr>
        <sz val="8"/>
        <color theme="1"/>
        <rFont val="Arial Narrow"/>
        <family val="2"/>
      </rPr>
      <t>Prevenir: 15
Detectar: 10
No es un control: 0</t>
    </r>
  </si>
  <si>
    <r>
      <t xml:space="preserve">CÓMO SE REALIZA LA ACTIVIDAD DE CONTROL
</t>
    </r>
    <r>
      <rPr>
        <sz val="8"/>
        <color theme="1"/>
        <rFont val="Arial Narrow"/>
        <family val="2"/>
      </rPr>
      <t>Confiable: 15
No confiable: 0</t>
    </r>
  </si>
  <si>
    <r>
      <t xml:space="preserve">QUÉ PASA CON LAS OBSERVACIONES O DESVIACIONES
</t>
    </r>
    <r>
      <rPr>
        <sz val="8"/>
        <color theme="1"/>
        <rFont val="Arial Narrow"/>
        <family val="2"/>
      </rPr>
      <t>Se investigan y resuelven oportunamente: 15
No se investigan o resuelven oportunamente: 0</t>
    </r>
  </si>
  <si>
    <r>
      <t xml:space="preserve">RESULTADO DE LA EVALUACION DEL DISEÑO DEL CONTROL
</t>
    </r>
    <r>
      <rPr>
        <sz val="8"/>
        <color theme="1"/>
        <rFont val="Arial Narrow"/>
        <family val="2"/>
      </rPr>
      <t>Fuerte: 96 y 100
Moderado: 86 y 95
Débil: 0 y 85
(D)</t>
    </r>
  </si>
  <si>
    <r>
      <t xml:space="preserve">EVALUACIÓN DE LA EJECUCIÓN DEL CONTROL
</t>
    </r>
    <r>
      <rPr>
        <sz val="8"/>
        <color theme="1"/>
        <rFont val="Arial Narrow"/>
        <family val="2"/>
      </rPr>
      <t>Fuerte: Se ejecuta de manera consistente
Moderado: Se ejecuta algunas veces 
Débil: No se ejecuta
(E)</t>
    </r>
  </si>
  <si>
    <r>
      <t xml:space="preserve">SOLIDEZ INDIVIDUAL DE CADA CONTROL
</t>
    </r>
    <r>
      <rPr>
        <sz val="8"/>
        <color theme="1"/>
        <rFont val="Arial Narrow"/>
        <family val="2"/>
      </rPr>
      <t>Fuerte: 100
Moderado: 50
Débil: 0
(D + E)</t>
    </r>
  </si>
  <si>
    <r>
      <t xml:space="preserve">SOLIDEZ DEL CONJUNTO DE CONTROLES
</t>
    </r>
    <r>
      <rPr>
        <sz val="7"/>
        <color theme="1"/>
        <rFont val="Arial Narrow"/>
        <family val="2"/>
      </rPr>
      <t>Fuerte: Promedio 100 
Moderado: Promedio entre 50 y 99
Débil: Promedio menor a 50
Si hay más de un control, se debe actualizar la fórmula del promedio y combinar las celdas</t>
    </r>
  </si>
  <si>
    <r>
      <t xml:space="preserve">CONTROLES AYUDAN A DISMINUIR LA PROBABILIDAD
</t>
    </r>
    <r>
      <rPr>
        <sz val="8"/>
        <color theme="1"/>
        <rFont val="Arial Narrow"/>
        <family val="2"/>
      </rPr>
      <t>Directamente o Indirectamente</t>
    </r>
  </si>
  <si>
    <r>
      <t xml:space="preserve">CONTROLES AYUDAN A DISMINUIR IMPACTO
</t>
    </r>
    <r>
      <rPr>
        <sz val="8"/>
        <color theme="1"/>
        <rFont val="Arial Narrow"/>
        <family val="2"/>
      </rPr>
      <t>Directamente o Indirectamente</t>
    </r>
  </si>
  <si>
    <r>
      <t xml:space="preserve">PROBABILIDAD
</t>
    </r>
    <r>
      <rPr>
        <sz val="8"/>
        <color theme="1"/>
        <rFont val="Arial Narrow"/>
        <family val="2"/>
      </rPr>
      <t>5: Casi seguro
4: Probable
3: Posible 
2: Improbable 
1: Raro</t>
    </r>
  </si>
  <si>
    <r>
      <t xml:space="preserve">IMPACTO
</t>
    </r>
    <r>
      <rPr>
        <sz val="8"/>
        <color theme="1"/>
        <rFont val="Arial Narrow"/>
        <family val="2"/>
      </rPr>
      <t>5: Catastrófico
4: Mayor
3: Moderado
2: Menor
1: Insignificante</t>
    </r>
  </si>
  <si>
    <r>
      <t xml:space="preserve">Mediante el formato LISTA DE CHEQUEO INFORME MENSUAL DE INTERVENTORÍA COMPONENTE TÉCNICO, ADMINISTRATIVO, FINANCIERO Y JURÍDICO para los informes mensuales para el contrato de interventoría de acuerdo con los requisitos:
* </t>
    </r>
    <r>
      <rPr>
        <b/>
        <sz val="10"/>
        <color theme="1"/>
        <rFont val="Arial Narrow"/>
        <family val="2"/>
      </rPr>
      <t>Item 3, Programacion de obra</t>
    </r>
    <r>
      <rPr>
        <sz val="10"/>
        <color theme="1"/>
        <rFont val="Arial Narrow"/>
        <family val="2"/>
      </rPr>
      <t xml:space="preserve"> 
Linea base, barra de seguimiento, avance en tiempo, seguimiento avance de obra - Diagrama
Mediante el formato CHEQUEO INFORME INTERVENTORIA - COMPONENTE CALIDAD para los informes mensuales para el contrato de interventoría de acuerdo con los requisitos:
* </t>
    </r>
    <r>
      <rPr>
        <b/>
        <sz val="10"/>
        <color theme="1"/>
        <rFont val="Arial Narrow"/>
        <family val="2"/>
      </rPr>
      <t>Item 2, Indicadores de gestión Contractual</t>
    </r>
    <r>
      <rPr>
        <sz val="10"/>
        <color theme="1"/>
        <rFont val="Arial Narrow"/>
        <family val="2"/>
      </rPr>
      <t xml:space="preserve">
Se debe identificar los indicadores contractuales del ejecutor, los cuales serán objeto de seguimiento, incluir la metodología aplicada (Indicadores de Valor ganado y Gantt de seguimiento).
Los cuales además están descritos detalladamente el las obligaciones del pliego de condiciones.</t>
    </r>
  </si>
  <si>
    <r>
      <t xml:space="preserve">Mediante el formato LISTA DE CHEQUEO INFORME MENSUAL DE INTERVENTORÍA COMPONENTE TÉCNICO, ADMINISTRATIVO, FINANCIERO Y JURÍDICO para los informes mensuales para el contrato de interventoría de acuerdo con los requisitos:
* </t>
    </r>
    <r>
      <rPr>
        <b/>
        <sz val="10"/>
        <color theme="1"/>
        <rFont val="Arial Narrow"/>
        <family val="2"/>
      </rPr>
      <t>Anexos Financieros</t>
    </r>
    <r>
      <rPr>
        <sz val="10"/>
        <color theme="1"/>
        <rFont val="Arial Narrow"/>
        <family val="2"/>
      </rPr>
      <t xml:space="preserve">
- Balance presupuestal contratos obra e interventoria (firmado interventoria y contratista con fecha de actualización)
- No previstos aprobados por interventoria con sus los soportes correspondientes
Los cuales además están descritos detalladamente el las obligaciones del pliego de condiciones.</t>
    </r>
  </si>
  <si>
    <r>
      <t xml:space="preserve">Realizar seguimiento mensual al cumplimiento de las visitas y la metodología de las obras de contratos o proyectos con póliza de estabilidad y/o calidad de obra (acta de seguimiento al cumplimiento de las visitas).
</t>
    </r>
    <r>
      <rPr>
        <sz val="10"/>
        <color rgb="FFFF0000"/>
        <rFont val="Arial Narrow"/>
        <family val="2"/>
      </rPr>
      <t xml:space="preserve">(revisar si se incluye en el procedimiento y queda como control en esta matriz)
</t>
    </r>
    <r>
      <rPr>
        <sz val="10"/>
        <color theme="1"/>
        <rFont val="Arial Narrow"/>
        <family val="2"/>
      </rPr>
      <t xml:space="preserve">
</t>
    </r>
  </si>
  <si>
    <r>
      <t>Acta de reunión para la entrega de los estudios y diseños.</t>
    </r>
    <r>
      <rPr>
        <sz val="10"/>
        <color rgb="FFFF0000"/>
        <rFont val="Arial Narrow"/>
        <family val="2"/>
      </rPr>
      <t xml:space="preserve">
</t>
    </r>
    <r>
      <rPr>
        <sz val="10"/>
        <rFont val="Arial Narrow"/>
        <family val="2"/>
      </rPr>
      <t xml:space="preserve">
Acta comité de obra.
Cuadro de control de cambios de diseños.</t>
    </r>
  </si>
  <si>
    <r>
      <t>MATRIZ DE RIESGOS DEL PROCESO: SERVICIO A LA CIUDADANIA</t>
    </r>
    <r>
      <rPr>
        <sz val="12"/>
        <color theme="1"/>
        <rFont val="Arial Narrow"/>
        <family val="2"/>
      </rPr>
      <t xml:space="preserve"> (</t>
    </r>
    <r>
      <rPr>
        <u/>
        <sz val="12"/>
        <color theme="1"/>
        <rFont val="Arial Narrow"/>
        <family val="2"/>
      </rPr>
      <t>DISEÑO Y CONSTRUCCION DE PARQUES Y ESCENARIOS)</t>
    </r>
  </si>
  <si>
    <r>
      <t xml:space="preserve">Porcentaje de peticiones, quejas, reclamos y sugerencias contestadas dentro de los términos legales vigentes
</t>
    </r>
    <r>
      <rPr>
        <b/>
        <sz val="10"/>
        <color theme="9" tint="-0.249977111117893"/>
        <rFont val="Arial Narrow"/>
        <family val="2"/>
      </rPr>
      <t>(N° de PQRS respondidos dentro de los términos/Total de PQRS asignados en el trimestre) *100</t>
    </r>
  </si>
  <si>
    <r>
      <t xml:space="preserve">Debilidades en la clasificación de los temas y responsables de las PQRDS asignadas a Subdirección técnica de construcciones
</t>
    </r>
    <r>
      <rPr>
        <sz val="10"/>
        <color rgb="FFFF0000"/>
        <rFont val="Arial Narrow"/>
        <family val="2"/>
      </rPr>
      <t>(Revisar si el control está relacionado con este causa)</t>
    </r>
  </si>
  <si>
    <r>
      <t xml:space="preserve">Hacer seguimiento a las PQRS: peticiones, quejas, denuncias y/o reclamos asignados a la Subdirección Técnica de Construcciones utilizando los medios apropiados para sus respuestas dentro de los términos.
</t>
    </r>
    <r>
      <rPr>
        <sz val="10"/>
        <color rgb="FFFF0000"/>
        <rFont val="Arial Narrow"/>
        <family val="2"/>
      </rPr>
      <t>(revisar redacción de este control, ya que el como va en la columna de al lado)</t>
    </r>
  </si>
  <si>
    <r>
      <t xml:space="preserve">Realizar un informe de los PQRS asignados y respondidos dentro de los términos en el trimestre.
</t>
    </r>
    <r>
      <rPr>
        <sz val="10"/>
        <color rgb="FFFF0000"/>
        <rFont val="Arial Narrow"/>
        <family val="2"/>
      </rPr>
      <t xml:space="preserve">
(Matriz de seguimiento a…)</t>
    </r>
  </si>
  <si>
    <r>
      <t xml:space="preserve">SOLIDEZ DEL CONJUNTO DE CONTROLES
</t>
    </r>
    <r>
      <rPr>
        <sz val="8"/>
        <color theme="1"/>
        <rFont val="Arial Narrow"/>
        <family val="2"/>
      </rPr>
      <t>Fuerte: Promedio 100 
Moderado: Promedio entre 50 y 99
Débil: Promedio menor a 50
Si hay más de un control, se debe actualizar la fórmula del promedio y combinar las celdas</t>
    </r>
  </si>
  <si>
    <t>Desempeño de los procesos: Capacidad humana, técnica y financiera de los procesos para lograr el cumplimiento de sus objetivos.
Aspecto Humano: Competencia del personal.</t>
  </si>
  <si>
    <t>Corrupción</t>
  </si>
  <si>
    <t>Subdirector(a) Técnico(a) de Construcciones</t>
  </si>
  <si>
    <t xml:space="preserve">Supervisor y
Personal de Apoyo a la Supervisión
Interventor
</t>
  </si>
  <si>
    <t>Subdirector(a) Técnico(a) de Construcciones
Supervisor</t>
  </si>
  <si>
    <t>INDICADOR</t>
  </si>
  <si>
    <t>RECURSOS 
Económico, Humano y/o Logístico</t>
  </si>
  <si>
    <t>PLAN DE CONTINGENCIA POR CADA RIESGO</t>
  </si>
  <si>
    <t>1. Procesos penales
2. Procesos fiscales
3. Procesos disciplinarios
4. Procesos de incumplimiento, aplicación de multas
5. Detrimento Patrimonial
6. Mayor gestión administrativa
7. Posibles retrasos en la ejecución contractual</t>
  </si>
  <si>
    <t xml:space="preserve">Supervisor y personal de apoyo a la supervisión
</t>
  </si>
  <si>
    <t>Por cada contrato terminado.</t>
  </si>
  <si>
    <t xml:space="preserve">
Aprobación de actividades no previstas o mayores cantidades sin el cumplimiento de los requisitos internos
Meta: 0
Frecuencia: mensual 
</t>
  </si>
  <si>
    <t xml:space="preserve">Se devuelve documentación con las observaciones al responsable  ( interventor y/o Contratista)  para que se subsane la inconsistencia. </t>
  </si>
  <si>
    <t xml:space="preserve">profesional ( abogado) 
Supervisor </t>
  </si>
  <si>
    <t>Recurso humano: Funcionarios y personal contratista  de la Subdirección Técnica de Construcciones financiados por  el  proyecto de inversión de la STC</t>
  </si>
  <si>
    <t>Criterios para calificar el impacto en riesgos de corrupción</t>
  </si>
  <si>
    <t>1. ¿Afecta al grupo de funcionarios del proceso?</t>
  </si>
  <si>
    <t>SI</t>
  </si>
  <si>
    <t xml:space="preserve">2. ¿Afecta el cumplimiento de metas y objetivos de la dependencia? </t>
  </si>
  <si>
    <t>NO</t>
  </si>
  <si>
    <t>3. ¿ Afecta el cumplimiento de la misión de la Entidad?</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</si>
  <si>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</si>
  <si>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</si>
  <si>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</si>
  <si>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</si>
  <si>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</si>
  <si>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</si>
  <si>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</si>
  <si>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</si>
  <si>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</si>
  <si>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</si>
  <si>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</si>
  <si>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</si>
  <si>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</si>
  <si>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</si>
  <si>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</si>
  <si>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</si>
  <si>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Observación de criterio</t>
  </si>
  <si>
    <t>15. ¿ Genera pérdida de credibilidad del sector?</t>
  </si>
  <si>
    <t>Cuando los proyectos de obra presenten solicitudes de aprobación de actividades No Previstas</t>
  </si>
  <si>
    <t>Verificar  el cumplimiento de los requisitos técnicos, juridicos, financieros y contables definidos en los contratos terminados a cargo de la Subdirección.</t>
  </si>
  <si>
    <t>Revisar que la documentación entregada por el interventor cumpla con los lineamientos normativos vigentes para liquidar el contrato.</t>
  </si>
  <si>
    <t xml:space="preserve">
Correos del supervisor a la interventoría con el resultado de las listas de chequeo
Comunicaciones oficiales.</t>
  </si>
  <si>
    <t>Comuniación oficial informando a la Interventoria los componetes a tener en cuenta para la liquidación de los contratos</t>
  </si>
  <si>
    <t>15 de diciembre de 2022</t>
  </si>
  <si>
    <t>El ordenador del gasto realiza las acciones legales y administrativas a que haya lugar</t>
  </si>
  <si>
    <t xml:space="preserve">
No aplicación de los requisitos técnicos, juridicos, financieros y contables de la liquidación de los contratos de obra</t>
  </si>
  <si>
    <t>Verificar que las actividades no previstas cuenten con la justificación y los soportes necesarios para su aprobación</t>
  </si>
  <si>
    <t>A través de reuniones de supervisores y apoyos a la supervisión, se verifica que la solicitud de aprobación de las actividades no previstas tengan concordancia con la información contenida en los pliegos de condiciones, con la documentación que soporta el avance de las obras y demás soportes que las justifiquen</t>
  </si>
  <si>
    <t>Se le informa por medio de comunicación oficial al interventor y contratista que las actividades no previstas no cumplen con los requisitos establecidos en la documentación técnica de la obra</t>
  </si>
  <si>
    <t xml:space="preserve">Comunicación Oficial a la interventoría de la obra sobre los criterios de aprobación de Actividades No Previstas </t>
  </si>
  <si>
    <t>El ordenador del gasto inicia las acciones legales necesarias internas y externas que correspondan</t>
  </si>
  <si>
    <t xml:space="preserve">No aplicación de los requisitos establecidos en el Manual de aprovechamiento económico vigente </t>
  </si>
  <si>
    <t>Omitir los criterios tarifarios para el beneficio  propio o de un tercero frente al trámite:  Permiso de uso y/o aprovechamiento económico de parques o escenarios.</t>
  </si>
  <si>
    <t>Acciones legales.
Quejas y reclamos.
Disminución de ingresos por aprovechamiento económico.
Pérdida de buena imagen y credibilidad del Instituto.</t>
  </si>
  <si>
    <t>Subdirector(a) Técnico(a) de Parques
Responsable de area Administración de Escenarios</t>
  </si>
  <si>
    <t xml:space="preserve">Profesional contratado para realizar las visitas de seguimiento y control del aprovechamiento económico  
</t>
  </si>
  <si>
    <t>Bimensual</t>
  </si>
  <si>
    <t xml:space="preserve">Verificar el cumplimiento de las tarifas establecidas en el manual de aprovechamiento económico vigente con respecto a los Títulos:  Tarifas o retribución para el aprovechamiento económico de los escenarios especiales Parques y escenarios de uso deportivo, recreativo y cultural
</t>
  </si>
  <si>
    <t>Mediante visita de seguimiento y control, en la cual se verifica la aplicación de las tarifas con respecto a lo indicado en  el manual de aprovechamiento económico vigente con respecto a los Títulos:  Tarifas o retribución para el aprovechamiento económico de los escenarios especiales Parques y escenarios de uso deportivo, recreativo y cultural.</t>
  </si>
  <si>
    <t xml:space="preserve">A partir de las visitas en campo en la que se haya detectado la materialización del riesgo, informar al jefe de área responsable para tomar las acciones a que haya lugar </t>
  </si>
  <si>
    <t>Informe de visitas realizadas.</t>
  </si>
  <si>
    <t xml:space="preserve">No disminuye </t>
  </si>
  <si>
    <t>Realizar procesos pedagógicos para reforzar la aplicación de  los criterios normativos,  procedimentales y tarifarios definidos  para el trámite: Permiso de uso y/o aprovechamiento económico de parques o escenarios.</t>
  </si>
  <si>
    <t xml:space="preserve">Responsable Área de administración de escenarios 
</t>
  </si>
  <si>
    <t xml:space="preserve">
Número de casos detectados en los que se omiten los criterios normativos,  procedimentales y tarifarios para el beneficio  propio o de un tercero frente al trámite: Permiso de uso y/o aprovechamiento económico de parques o escenarios. 
Meta : 0 
Frecuencia: Mensual </t>
  </si>
  <si>
    <t xml:space="preserve">Recurso humano: Funcionarios y personal contratista de la Subdirección Tecnica de Parques contratada por el proyecto de inversión </t>
  </si>
  <si>
    <t xml:space="preserve">Poner en conocimiento de las autoridades correspondientes (internas y/o externas) con el fin de iniciar las acciones a que haya lugar. </t>
  </si>
  <si>
    <t>Diferencia en la información de la programación de jornadas frente a la reportada por la central de comunicaciones.</t>
  </si>
  <si>
    <t>Autorizar el pago de
jornadas de un guardían de ciclovía que no asista a la misma, para beneficio propio.</t>
  </si>
  <si>
    <t>Procesos disciplinarios.
Detrimento patrimonial.</t>
  </si>
  <si>
    <t>Responsable del área.</t>
  </si>
  <si>
    <t xml:space="preserve">
Profesional  administrativo programa Ciclovía para el caso de los guardianes y profesional operativo en el caso de los jefes de ruta</t>
  </si>
  <si>
    <t xml:space="preserve">Mensual
</t>
  </si>
  <si>
    <t>Verificar que las jornadas reportadas coincidan con la prestación del servicio.</t>
  </si>
  <si>
    <t xml:space="preserve">Cruce y verificación del reporte de la central de comunicaciones con la programación de guardianes y jefes de rutas  por jornada cuya informacion debe coincidir. </t>
  </si>
  <si>
    <t>Ajustar el reporte para la planilla de pago de acuerdo con las jornadas cumplidas.</t>
  </si>
  <si>
    <t>Cuadro verificación de jornadas.</t>
  </si>
  <si>
    <t>Cruce y verificación del informe mensual que entregan los guardianes y jefes de ruta con la programación.</t>
  </si>
  <si>
    <t>Profesional  administrativo programa Ciclovía para el caso de los guardianes y profesional operativo en el caso de los jefes de ruta.</t>
  </si>
  <si>
    <t>(N° pagos autorizados sin asistir a jornadas/ total de pagos autorizados) *100
Meta: 0
Frecuencia: Mensual</t>
  </si>
  <si>
    <t>Recurso humano: Funcionarios y personal contratista  de  la Subdirección Técnica de Recreación y Deportes Financiados por los proyectos de inversión de la STRyD</t>
  </si>
  <si>
    <t>Informar al área de tesorería la inconsistencia identificada; a fin de que el supervisor solicite la devolución de los recursos indicando el mecanismo dado por el área.</t>
  </si>
  <si>
    <t xml:space="preserve"> Falta de información de la gratuidad del trámite para claridad del ciudadano.</t>
  </si>
  <si>
    <t>Cobrar por el trámite de Tarjeta de recreación y espectáculos públicos para adultos mayores (Pasaporte Vital)  para beneficio propio.</t>
  </si>
  <si>
    <t>Quejas de los usuarios
Imagen negativa de la entidad</t>
  </si>
  <si>
    <t xml:space="preserve">Improbable (2) </t>
  </si>
  <si>
    <t xml:space="preserve">Moderado (6) </t>
  </si>
  <si>
    <t xml:space="preserve">Preventivo </t>
  </si>
  <si>
    <t>Subdirectora técnica de recreación y deporte
Responsable de Área</t>
  </si>
  <si>
    <t>Profesional especializado del programa adulto mayor.</t>
  </si>
  <si>
    <t>Verificar que la información del trámite  en la página  web, SUIT, guia de tramites y servicios  esté actualizada; al igual que en el portafolio de servicios y en  la  tarjeta  se especifique  la gratuidad del mismo.</t>
  </si>
  <si>
    <t>Ingresando a la plataformas para validar que la informacion  contenida incluya la gratuidad del trámite.</t>
  </si>
  <si>
    <t>Solicitar a la Oficina Asesora  de Comunicaciones o a la Oficina Asesora de de Planeación el ajuste de la información.</t>
  </si>
  <si>
    <t xml:space="preserve">Certificado de actualización de la guía de trámites y servicios
Correo electrónico
</t>
  </si>
  <si>
    <t xml:space="preserve">Moderado </t>
  </si>
  <si>
    <t xml:space="preserve">Directamente </t>
  </si>
  <si>
    <t xml:space="preserve">Indirectamente </t>
  </si>
  <si>
    <t>Establecer y verificar el número de descargas, a fin de monitorear el uso del micrositio.</t>
  </si>
  <si>
    <t xml:space="preserve">Profesional especializado programa persona mayor </t>
  </si>
  <si>
    <t xml:space="preserve">No. De quejas recibidas por cobros del tramite 
Meta: 0
Frecuencia : mensual </t>
  </si>
  <si>
    <t>Realizar la investigación del caso para tomar las accciones a que haya lugar y notificar al área de Control Disciplinario Interno y al supervisor.</t>
  </si>
  <si>
    <t xml:space="preserve">Corrupción </t>
  </si>
  <si>
    <t>Apoyar la realización de eventos deportivos que no hagan parte del Sistema Nacional del Deporte.</t>
  </si>
  <si>
    <t>Se presenten desviaciones de recursos para beneficio privado con la realización de eventos deportivos que no hagan parte del Sistema Nacional del Deporte.</t>
  </si>
  <si>
    <t xml:space="preserve">Subdirector(a)  Técnico(a)  de Recreación y Deporte </t>
  </si>
  <si>
    <t xml:space="preserve">Profesional de rendimiento deportivo </t>
  </si>
  <si>
    <t xml:space="preserve">trimestral 
</t>
  </si>
  <si>
    <t>Verificar la programación de los eventos deportivos de la ciudad en concordancia con la agenda o calendario deportivo del IDRD, a través del sistema de información misional- módulo de eventos.</t>
  </si>
  <si>
    <t xml:space="preserve">Revisar en los casos que haya lugar, que el evento deportivo solicitado por escrito y por parte del interesado haga parte del Sistema Nacional del deporte y en concordancia con el calendario anual deportivo de la ciudad. </t>
  </si>
  <si>
    <t>Si el evento solicitado no se encuentra establecido en el Sistema Nacional del Deporte se informa al solicitante su no apoyo por parte del IDRD, y en caso contrario se realiza un ajuste en el calendario anual deportivo del IDRD.</t>
  </si>
  <si>
    <t>Sistema de Información Misional- Calendario Deportivo
Comunicación oficial de nuevos eventos deportivos 
Correo Electrónico</t>
  </si>
  <si>
    <t>Realizar seguimiento trimestral por medio de mesas de trabajo al calendario deportivo para que no se haya incluido un evento no programado sin autorización.</t>
  </si>
  <si>
    <t>Subdirectora Tecnica de Recreación y Deporte.</t>
  </si>
  <si>
    <t xml:space="preserve">Número  de eventos deportivos aprobados  sin estar  contemplados en la agenda deportiva de Bogotá 
Meta: 0
Frecuencia: Trimestral </t>
  </si>
  <si>
    <t>Realizar la investigación del caso para tomar las accciones a que haya lugar y solicitar la devolución de los recursos.</t>
  </si>
  <si>
    <t>Fomento a la actividad física, el deporte y la recreación</t>
  </si>
  <si>
    <t>Acceso al espacio de custodia a personas no autorizadas para realizar el préstamo de hojas de vida.</t>
  </si>
  <si>
    <t>Revelación de información reservada y clasificada de historias laborales por parte de servidores públicos para beneficio propio o de terceros</t>
  </si>
  <si>
    <t>Daños antijurídicos.
Demandas.
Sanciones y multas.</t>
  </si>
  <si>
    <t xml:space="preserve">Moderado (3) </t>
  </si>
  <si>
    <t>Subdirector(a) Administrativo(a) y Financiero(a)</t>
  </si>
  <si>
    <t>Responsable del área de Talento Humano</t>
  </si>
  <si>
    <t>Cada vez que se recibe una solicitud</t>
  </si>
  <si>
    <t>Verificar la razón por la que se está generando la consulta o la solicitud de préstamo de la historia laboral la cual siempre debe ser consultada en el área de Talento Humano</t>
  </si>
  <si>
    <t xml:space="preserve">Analizando la procedencia y la finalidad de la solicitud. En caso de que sea el titular de la información se permite la consulta de los documentos.
Cuando corresponda a una hoja de vida diferente a un titular, debe tener una justicación para el acceso de la información que normalmente corresponde a entes de control.
El acceso al espacio y a la consulta de las historias laborales,  solo está permitido a las personas autorizadas la cual es supervisada para evitar manejo inadecuado de la información </t>
  </si>
  <si>
    <t>Responder negando la solicitud y justificando la respuesta
Cuando se evidencie que hubo un manejo inadecuado de la información se debe comunicar a los entes de control que apliquen</t>
  </si>
  <si>
    <t>Respuesta a la solicitud ya sea física o digital informando la decisión de préstamo
Formato préstamo de hojas de vida en la cual aparece el nombre de la persona que ingresó.</t>
  </si>
  <si>
    <t xml:space="preserve">Moderado(3) </t>
  </si>
  <si>
    <t>Realizar acuerdos de confidencialidad al personal que ingrese al Área de Talento Humano y tenga acceso a las historias laborales. ( en caso de que aplique )</t>
  </si>
  <si>
    <t>Responsable Área Talento Humano</t>
  </si>
  <si>
    <t xml:space="preserve"> 15 diciembre de 2022 </t>
  </si>
  <si>
    <t xml:space="preserve">Número de casos que se reveló  información reservada y clasificada de historias laborales por parte de servidores públicos para beneficio propio o de terceros
Meta: 0
Frecuencia: anual </t>
  </si>
  <si>
    <t>Recurso humano: Funcionarios y personal contratista del Área de Talento Humano  financiado por el proyecto  de inversión de la SAF</t>
  </si>
  <si>
    <t>Hacer efectivas las clausulas establecidas en el acuerdo de confidencialidad en caso de incumplimiento cuando se identifique  la materialización del riesgo ante la autoridad competente  ( Oficina de Control Disciplinario Interno y/o Procuraduría ).</t>
  </si>
  <si>
    <t>IMPACTO
Ver pestaña "Criterios de impacto"
5: Catastrófico
4: Mayor
3: Moderado</t>
  </si>
  <si>
    <t xml:space="preserve">Ingreso de personal no autorizado a la bodega 
</t>
  </si>
  <si>
    <t xml:space="preserve">
Apropiación indebida de bienes de responsabilidad a cargo del IDRD almacenados en la Bodega por parte de servidores /contratistas/proveedores, para beneficio privado o uso del poder .</t>
  </si>
  <si>
    <t xml:space="preserve">Investigaciones disciplinarias, para el  encargado de bodega.
</t>
  </si>
  <si>
    <t xml:space="preserve">Subdirector(a) Administrativo(a) y Financiero(a)
Almacenista General
</t>
  </si>
  <si>
    <t>Auxiliar de bodega</t>
  </si>
  <si>
    <t xml:space="preserve">Diario
</t>
  </si>
  <si>
    <t xml:space="preserve">
Verificar la presencia de personal no autorizado en la bodega  </t>
  </si>
  <si>
    <t xml:space="preserve">Para el personal que trabaja en la bodega se dispone de claves personales que activan o desactivan la alarma que se encuentra vinculada a la central de monitoreo de la empresa de seguridad.
Por otra parte, se cuenta con una planilla "Control de ingreso y salida de la bodega de almacén general", la cual debe ser diligenciada en el momento que el encargado de la bodega autoriza el ingreso de personal requerido para la verificación técnica de los bienes adquiridos de acuerdo con el contrato correspondiente, o salida y entrega de bienes.
</t>
  </si>
  <si>
    <t>Se denuncia el acto y se reporta a los entes de vigilancia y control para dar inicio a los procesos sancionatorios.</t>
  </si>
  <si>
    <t xml:space="preserve">Planillas de control de ingreso y salida de la bodega de almacén general dilgenciadas
</t>
  </si>
  <si>
    <t>Revisión de las planillas de control de ingreso al almacén verificando su correcto y total diligenciamiento.</t>
  </si>
  <si>
    <t>Almacenista General</t>
  </si>
  <si>
    <t xml:space="preserve">
INDICADOR: 
Número de casos de pérdida de elementos en Bodega 
FRECUENCIA: Trimestral
META: Cero 
</t>
  </si>
  <si>
    <t>Recurso humano: Funcionarios y personal contratista   del  Área de Almacén General financiado por el proyecto  de inversión de la SAF</t>
  </si>
  <si>
    <t>Revisar las grabaciones de las videocámaras y tomar decisiones de acuerdo al análisis de los hechos 
Instaurar el Denuncio por el bien y dar conocimiento a los entes de Control, a la empresa de vigilancia y a las Aseguradoras para el respectivo tramite.</t>
  </si>
  <si>
    <t>Falta de seguimiento  al inventario  documental del FUID contra los expedientes físicos en el archivo central</t>
  </si>
  <si>
    <t>Pérdida de expedientes y/o sustracción de un documento en el archivo central para beneficio propio o de un tercero</t>
  </si>
  <si>
    <t>Investigaciones disciplinarias, penales y fiscales.                                             
Pérdida de la memoria institucional.                            Reprocesos y pérdidas económicas.                                       
Observaciones por parte de los entes de control.</t>
  </si>
  <si>
    <t>Secretario(a) General</t>
  </si>
  <si>
    <t xml:space="preserve">Responsable Área de Archivo y Correspondencia </t>
  </si>
  <si>
    <t>Bimestral</t>
  </si>
  <si>
    <t>Validar que los documentos inventariados se encuentren en el expediente físico.</t>
  </si>
  <si>
    <t>Se revisa el 100%  de las series consultadas (registro de préstamo de documentos) con mayor frecuencia contra el inventario documental en el FUID.</t>
  </si>
  <si>
    <t xml:space="preserve">En caso de identificar faltantes en el expediente físico, se confronta contra el registro de  préstamo de documentos y se contacta al funcionario o contratista al que se le realizó el prestamo 
 En caso de identificar que el expediente fisico no ha sido devuelto en la fecha establecida en el registro de  préstamo de documentos se contacta al funcionario o contratista al que se le realizó el prestamo </t>
  </si>
  <si>
    <t>Actualizar y realizar seguimiento al inventario general del archivo central cada vez que ingresa una transferencia.</t>
  </si>
  <si>
    <t>Responsable Área de Archivo y Correspondencia</t>
  </si>
  <si>
    <t>30 de noviembre 2022</t>
  </si>
  <si>
    <t xml:space="preserve">Número de expedientes pérdida  en el archivo central 
Meta: 0
Frecuencia: Mensual </t>
  </si>
  <si>
    <t xml:space="preserve">Recurso humano:  Personal contratista del Área de Archivo y Correspondencia  financiado por el proyecto  de inversión de la SAF </t>
  </si>
  <si>
    <t xml:space="preserve">Notificar al responsable del área
Colocar denuncia  ( si aplica) 
Realizar la reconstrucción del expediente 
</t>
  </si>
  <si>
    <t xml:space="preserve">
FUID
registro de préstamo de documentos
</t>
  </si>
  <si>
    <t>Falta de validación de ingreso a sistemas de información a funcionarios no autorizados.</t>
  </si>
  <si>
    <t>Manipulación y adulteración de la información contenida en los sistemas de información para beneficio propio o de un tercero.</t>
  </si>
  <si>
    <t>Pérdida de la integridad de la información.
Investigaciones y/o sanciones administrativas, penales y fiscales.
Pérdida de credibilidad y confianza.
Divulgación indebida de información.
Pérdida de recursos financieros.
Dilatación de actos administrativos.</t>
  </si>
  <si>
    <t>Subdirector Administrativo y Financiero</t>
  </si>
  <si>
    <t>El administrador del sistema de información</t>
  </si>
  <si>
    <t>De acuerdo con cada solicitud de servicio tecnológico</t>
  </si>
  <si>
    <t>Verificar que la solicitud de servicio tecnológico sea generada por el jefe de la dependencia, donde se definan claramente los roles y perfiles de acceso al sistema de información y así asignar los permisos solicitados de acuerdo a los (ANS) establecidos.</t>
  </si>
  <si>
    <t xml:space="preserve">Se realiza la asignación de los roles y perfiles de acceso de acuerdo a la solicitud remitida
Así mismo, el administrador del sistema de información valida que la solicitud  sea clara y precisa y procede a dar las autorizaciones de acuerdo a la solicitud.
Validar que el usuario se encuentre activo </t>
  </si>
  <si>
    <t>En caso de no tener la suficiente información de la solicitud, el administrador del sistema de información solicita la aclaración o ampliación  de los datos requeridos, registrados en la mesa de servicios,  para realizar la asignación de permisos en el sistema de información  de manera adecuada.
En caso que el usuario no aclare o complete la información solicitada después de 3 días hábiles, se procederá a cerrar la solicitud en la mesa de servicios.</t>
  </si>
  <si>
    <t xml:space="preserve">Trazabilidad de la solicitud del servicio tecnológico en el sistema de gestión de mesa de servicio </t>
  </si>
  <si>
    <t>fuerte</t>
  </si>
  <si>
    <t xml:space="preserve">Fuerte </t>
  </si>
  <si>
    <t>Revisar actualizaciones de roles y perfiles de usuario cuando se presente cambios de responsables de área y/o dependencia (radicado y/o requerimiento el sistema de gestión de mesa de servicio  )</t>
  </si>
  <si>
    <t>Responsable Área de Sistemas</t>
  </si>
  <si>
    <t>Recurso humano: Funcionarios   y personal contratista del  Área de sistemas financiado por el proyecto  de inversión de la SAF</t>
  </si>
  <si>
    <t>Revisión de los log de las aplicaciones con el fin de extraer la información necesaria para validar el acceso a la información por parte de una persona no autorizada
Restaurar a una versión anterior el sistema a través del back up de la información.
Informar a los entes de control que corresponda ( dependiendo de la incidencia)</t>
  </si>
  <si>
    <t>Exposición a vulnerabilidades de seguridad de la información</t>
  </si>
  <si>
    <t>Grupo de infraestructura</t>
  </si>
  <si>
    <t>Cada de vez que se identifica o se requiera un cambio o actualización de la configuración</t>
  </si>
  <si>
    <t>Verificar la configuración de los dispositivos de red y de los servidores para que se encuentren actualizados acorde con las necesidades de seguridad digital de la entidad, cumpliendo con las buenas prácticas recomendadas por los fabricantes o alertas generadas por  CSIRT, Mintic, Alta Consejería de TIC, entre otras. Así como la actualización de las políticas de acceso y configuración del firewall.</t>
  </si>
  <si>
    <t>Se verifica si las alertas generadas aplican a los sistemas operativos de servidores o dispositivos de red, así como si se requiere cambios en las políticas de control de acceso en el firewall. En caso de ser requerida la apertura o cierre de un servicio se genera ventana de mantenimiento la cual debe ser solicitada mediante el formato de 	solicitud de cambio de seguridad de la información, el cual es aprobado por el responsable de sistemas.</t>
  </si>
  <si>
    <t>Se realiza un cambio crítico en  la configuración  debido a la urgencia de la vulnerabilidad, se aprueba, se realiza de manera inmediata y se formaliza  en el formato de control de cambios, después de realizada la acción.</t>
  </si>
  <si>
    <t>Definición inadecuada de perfiles de usuario por parte de los líderes de los sistemas de información.</t>
  </si>
  <si>
    <t>Responsables de la administración de los sistemas de información</t>
  </si>
  <si>
    <t>Anual</t>
  </si>
  <si>
    <t>Cotejar con el administrador funcional del sistema de información y el jefe de área, que la asignación de los roles y perfiles de cada área del IDRD corresponda con los sistemas de información.</t>
  </si>
  <si>
    <t>Se realiza reunión con los jefes de cada área o quien este delegue para la revisión de la matriz de roles y perfiles de cada sistema de información, en compañía del administrador funcional del sistema de información.</t>
  </si>
  <si>
    <t xml:space="preserve">Si son detectadas desviaciones son informadas de manera formal al responsable del proceso o en su defecto al jefe inmediato el área y/o dependencia.
Se formalizan los cambios de los roles a través de un correo al jefe del área.
En caso de ser necesarios se inactiva o se modifican los roles, de acuerdo a las solicitudes </t>
  </si>
  <si>
    <t>Actas de reunión con los jefes de área o a quien este delegue, el administrador funcional y el administrador del sistema de información.</t>
  </si>
  <si>
    <t xml:space="preserve">El acceso a los sistemas de información de usuarios que no cuenten con vínculo laboral o contractual. </t>
  </si>
  <si>
    <t>Coordinador de mesa de servicios</t>
  </si>
  <si>
    <t>Semestral</t>
  </si>
  <si>
    <t xml:space="preserve">Verificar la vigencia de las cuentas de los usuarios al ser creados en los sistemas de información que se encuentren integrados con el directorio activo, así como los sistemas que cuenten con claves de acceso independientes. También se validan las solicitudes de  desactivación en los sistemas de información por traslados de área, vacaciones u otras novedades informadas en la mesa de servicios GLPI, dichas excepciones se tienen contempladas en una categoría especial. </t>
  </si>
  <si>
    <t>De acuerdo con las solicitudes realizadas en la mesa de servicio de creación o inactivación  de usuarios de los sistemas de información se validan los permisos de acuerdo a los roles y perfiles solicitados por el jefe del área y/o dependencia.</t>
  </si>
  <si>
    <t>En caso de requerir permisos de acceso a los sistemas de información de personal que no cuente con contrato vigente o haya terminado su vinculo con el IDRD, el jefe del área deberá solicitar al Subdirector Administrativo y Financiero la autorización para prorrogar los permisos de acceso.</t>
  </si>
  <si>
    <t xml:space="preserve">Casos generados en el sistema de gestión de mesa de servicio </t>
  </si>
  <si>
    <t xml:space="preserve">No verificación o no cumplimiento del plan de medios </t>
  </si>
  <si>
    <t>Utilización de pauta publicitaria en beneficio de un tercero a través de central de medios para garantizar favores personales o institucionales</t>
  </si>
  <si>
    <t>Pérdida de recursos
Pérdida de imagen o reputación institucional.
Sanciones legales y disciplinarias derivadas del incumplimiento contractual</t>
  </si>
  <si>
    <t>Jefe Oficina Asesora de Comunicaciones</t>
  </si>
  <si>
    <t xml:space="preserve">Responsable de apoyo de la supervisión </t>
  </si>
  <si>
    <t xml:space="preserve">De acuerdo a cada plan de medios </t>
  </si>
  <si>
    <t>Verificar que se cumplan los planes de medios propuestos por la Central de Medios y realizar las justificaciones a posibles cambios</t>
  </si>
  <si>
    <t xml:space="preserve"> 
Revisar que el plan de medios presentado por la Central de Medios se haya ejecutado a cabalidad conforme a la estrategia de comunicaciones definida por la entidad.</t>
  </si>
  <si>
    <t xml:space="preserve">Revisados los planes de medios y en caso de encontrarse que estos no se ejecutaron en su totalidad, estos se reorientaran y serán utilizados en otros planes de medios y en otras estrategias de comunicación.
En caso de pautas  no ejecutadas y facturadas por la central de medios se devolverá  la factura para solicitar su corrección.
</t>
  </si>
  <si>
    <t xml:space="preserve">Documento de seguimiento al plan de medios 
Certificación de cumplimiento 
Informe de ejecución de campaña 
</t>
  </si>
  <si>
    <t>No disminuye</t>
  </si>
  <si>
    <t xml:space="preserve"> Raro (1) </t>
  </si>
  <si>
    <t xml:space="preserve">Mayor (4) </t>
  </si>
  <si>
    <t xml:space="preserve"> Alta (4) </t>
  </si>
  <si>
    <t>Revisar la compatibilidad entre los planes de medios y la estrategia de comunicaciones</t>
  </si>
  <si>
    <t>Jefe Oficina de Comunicaciones</t>
  </si>
  <si>
    <t>30 de noviembre de 2022</t>
  </si>
  <si>
    <t xml:space="preserve">Número de casos en que se utilizaron pautas publicitarias en beneficio de un tercero a través de central de medios
META: 0
FRECUENCIA:Por cada plan de medios </t>
  </si>
  <si>
    <t>Recurso humano: Funcionarios  y personal contratistas de la Oficina Asesora de Comunicaciones   financiado por el proyecto  de inversión de la SAF</t>
  </si>
  <si>
    <t xml:space="preserve">
Notificar al medio de comunicación y a la central de medios la inconsistencia  en la pauta publicitaria para proceder a su corrección y nuevamente  a su difusión subsanado la situación presentada.
En caso  que no se tomen acciones por parte de la central de medios se evaluará la opción de no pago 
</t>
  </si>
  <si>
    <t>Pagos a terceros no autorizados por el ordenador del gasto</t>
  </si>
  <si>
    <t xml:space="preserve">Desviación de los recursos públicos para beneficio particular </t>
  </si>
  <si>
    <t>Investigaciones y sanciones disciplinarias, fiscales y penales.
Detrimento patrimonial.</t>
  </si>
  <si>
    <t xml:space="preserve">Tesorero General y responsable del área de presupuesto </t>
  </si>
  <si>
    <t>Cada vez que se genera un pago</t>
  </si>
  <si>
    <t>Verificar que los recursos se consignen en las cuentas bancarias autorizadas por el ordenador del gasto</t>
  </si>
  <si>
    <t>Verificar que en el archivo que se genera para el pago de  los recursos de transferencia de la Secretaría de Hacienda (SHD) y/o en el documento que se genera del cargue de la operación en el banco para los recursos administrados, contengan los datos de tercero y cuenta bancaria de la orden de pago individual o colectiva suscrita por el ordenador del gasto.</t>
  </si>
  <si>
    <t xml:space="preserve">No se genera el pago y se envía a Central de Cuentas para su verificación y devolución para el correspondiente ajuste por parte del ordenador del gasto. </t>
  </si>
  <si>
    <t xml:space="preserve">Correo electronico avisando a la central de cuentas cuando existe inconsistencias  
</t>
  </si>
  <si>
    <t xml:space="preserve">Responsable del Área Financiera </t>
  </si>
  <si>
    <t xml:space="preserve">15 de abril ( I trimestre ) 
15 de julio ( II trimestre) 
15 de octubre ( III trimestre ) 
15 de enero 2022 ( IV trimestre ) </t>
  </si>
  <si>
    <t>Número de casos en que se han generado desviación de los recursos públicos para beneficio particular 
Frecuencia: Trimestral
Meta: 0</t>
  </si>
  <si>
    <t>Recurso humano: Funcionarios  y personal contratista  de la Subdirección Administrativa y Financiera  financiado por el proyecto  de inversión de la SAF</t>
  </si>
  <si>
    <t xml:space="preserve">Informar a los Jefes inmediatos para que se tomen las respectivas medidas
Informar a los entes de control respectivos </t>
  </si>
  <si>
    <t>Inclusión de gastos no autorizados o afectación de rubros que no corresponden con el objeto de gasto</t>
  </si>
  <si>
    <t xml:space="preserve">Jefe del área de presupuesto </t>
  </si>
  <si>
    <t xml:space="preserve">Cada vez que se genera un Certificado de Disponibilidad presupuestal </t>
  </si>
  <si>
    <t>Verificar que los recursos presupuestales sean afectados de acuerdo a su objeto</t>
  </si>
  <si>
    <t xml:space="preserve">Una vez se recibe los estudios previos que llegan de la Oficina Asesora de Planeación y  las solicitudes de Certificado de Disponibilidad Presupuestal, es revisado con el Plan Anual de Adquisiciones publicado  y el Rubro o proyecto a afectar, verificando el objeto que se pretende contratar,  la fecha, el valor y la suscripción por parte del ordenador del gasto </t>
  </si>
  <si>
    <t>No se tramita el Certificado de Disponibilidad presupuestal y se devuelve  a la Oficina Asesora de Planeación o al área solicitante según el caso para su ajuste</t>
  </si>
  <si>
    <t xml:space="preserve">Correos electrónicos recibidos y enviados reportando la inconsistencia 
Certificado de Disponibilidad Presupuestal firmado </t>
  </si>
  <si>
    <t xml:space="preserve">Verificar trimestralmente una muestra de 30 certificados de disponibilidad presupuestal que se hayan tramitado afectando adecuadamente el rubro presupuestal con respecto al Plan Anual de Adquisiciones (documento de  verificación de certificaciones de disponibilidad)  </t>
  </si>
  <si>
    <t xml:space="preserve">15 de abril ( I trimestre ) 
15 de julio ( II trimestre) 
15 de octubre ( III trimestre ) 
15 de enero 2023 ( IV trimestre ) </t>
  </si>
  <si>
    <t>Número de casos en que se han generado desviación en el rubro presupuestal autorizado en el PAA
Frecuencia: Trimestral
Meta: 0</t>
  </si>
  <si>
    <t>Tecnología: Condiciones de los sistemas e infraestructura de TI</t>
  </si>
  <si>
    <t>Ingreso de funcionarios no autorizados al portal del banco</t>
  </si>
  <si>
    <t xml:space="preserve">Desviación de recursos públicos  para beneficio particular, a través de transacciones realizadas en los portales bancarios </t>
  </si>
  <si>
    <t>No pago de las obligaciones con las subsecuentes investigaciones disciplinarias, fiscales o penales.       
                                                                                                     Observaciones de entes de vigilancia y control.</t>
  </si>
  <si>
    <t xml:space="preserve">Tesorera General y Responsable Área Financiera  (Administrador de cada portal bancario) </t>
  </si>
  <si>
    <t>Cada vez que ocurre una novedad (cambio de funcionario o por novedades que puedan incidir en el uso del portal)</t>
  </si>
  <si>
    <t>Verificar que se de  autorización de ingreso al  portal del banco únicamente a las personas habilitadas (roles y privilegios).</t>
  </si>
  <si>
    <t xml:space="preserve">La Tesorera General asigna el rol con los perfiles al tercero y en la verificación la responsable del área financiera  valida que haya quedado asignado el rol correctamente  (la creación la puede hacer la responsable del área financiera y la aprobación la puede hacer  la Tesorera General) </t>
  </si>
  <si>
    <t xml:space="preserve">La persona que autoriza no aprueba la asignación del rol y devuelve el proceso a la persona que creó el tercero </t>
  </si>
  <si>
    <t xml:space="preserve">Pantallazos de la verificación realizada para dar la aprobación </t>
  </si>
  <si>
    <t>Verificar semestralmente  los roles asignados en los portales bancarios, para confirmar que se encuentren actualizados y respondan a las funciones que deben realizar los funcionarios del Área de Tesorería.</t>
  </si>
  <si>
    <t>Responsable Área Financiera</t>
  </si>
  <si>
    <t xml:space="preserve">
15 de julio (I semestre)
15 de enero de 2023 (II semestre)</t>
  </si>
  <si>
    <t>Número de casos en que se han generado desviación en la asignación de roles o permisos en los portales bancarios
Frecuencia: Semestral 
Meta: 0</t>
  </si>
  <si>
    <t xml:space="preserve">Token asignado a una persona no autorizada </t>
  </si>
  <si>
    <t xml:space="preserve">Tesorera General y Responsable Área Financiera  (Administrador de cada portal bancario)  </t>
  </si>
  <si>
    <t>Cada vez que es necesario asignar un token</t>
  </si>
  <si>
    <t>Verificar en el momento de la asignación del token que la persona se encuentre autorizada</t>
  </si>
  <si>
    <t xml:space="preserve">La Tesorera general y la Responsable del área Financiera en el momento de solicitar el token verifica que la persona se encuentre autorizada para realizar transacciones en el portal bancario, revisando el oficio que firma el Representante Legal o que se hayan establecido como parte de sus funciones en el área. </t>
  </si>
  <si>
    <t>No se tramita al solicitud del token si la persona no se encuentra autorizada y se devuelve el trámite al área correspondiente</t>
  </si>
  <si>
    <t>Pantallazos de la verificación realizada para tramitar la solicitud de token</t>
  </si>
  <si>
    <t xml:space="preserve">No aplicación de las politicas establecidas por la Secretaria Distrital de Hacienda para el manejo de recursos </t>
  </si>
  <si>
    <t xml:space="preserve">Inversión de dineros públicos en entidades de dudosa solidez financiera o que no correspondan a la mejor oferta financiera para invertir los recursos a fin de favorecer a un tercero </t>
  </si>
  <si>
    <t>Investigaciones fiscales y/o disciplinarias por parte de los entes de vigilancia y control</t>
  </si>
  <si>
    <t>Tesorera General</t>
  </si>
  <si>
    <t>Diario</t>
  </si>
  <si>
    <t xml:space="preserve">Verificar  la concentración de los recursos del portafolio en las entidades financieras </t>
  </si>
  <si>
    <t>Revisar que los saldos de cada uno de los bancos cumplan con los límites de concentración establecidos en la Resolución 315 de 2019 de acuerdo a la zona de riesgo que ha definido la Secretaría de Hacienda Distrital.</t>
  </si>
  <si>
    <t xml:space="preserve">Se aplican las disposiciones de la Resolución Por medio de la cual se establece las políticas y lineamientos de inversión y de riesgo para el manejo de recursos administrados por los establecimientos públicos del Distrito Capital. En cuanto a depósitos a la vista, se realiza el traslado de recursos a una cuenta con bajo nivel de concentración y para las inversiones se llevan hasta su maduración, trasladándose o invirtiendo en un banco con bajo nivel de concentración. </t>
  </si>
  <si>
    <t>Saldos bancarios diarios</t>
  </si>
  <si>
    <t>Verificar durante el cierre de las operaciones bancarias que se adopten las decisiones del Comité de Excedentes de Liquidez</t>
  </si>
  <si>
    <t>1 de febrero a 15 de diciembre de 2022</t>
  </si>
  <si>
    <t>Número de casos de inversión de dineros públicos en entidades de dudosa solidez financiera o que no correspondan a la mejor oferta financiera para invertir los recursos a fin de favorecer a un tercero 
Frecuencia: Cada que se realice el Comité de acuerdo a la periodicidad de las inversiones realizadas.
Meta: 0</t>
  </si>
  <si>
    <t xml:space="preserve">Comité de excedentes de liquidez </t>
  </si>
  <si>
    <t>Cada vez que se toma la decisión de invertir</t>
  </si>
  <si>
    <t xml:space="preserve">Revisar la propuesta de inversión y aprobarla </t>
  </si>
  <si>
    <t xml:space="preserve">El Tesorero General realiza la proyección de los recursos por cada una de las fuentes, teniendo en cuenta las necesidades de PAC que presentan cada una de las Subdirecciones para exponer la propuesta de inversión  al Comité quien es el que autoriza la inversión verificando los niveles de concentración y que sea la mejor propuesta para invertir. </t>
  </si>
  <si>
    <t>Modificar la propuesta de inversión y se somete a votación por los miembros del Comité</t>
  </si>
  <si>
    <t xml:space="preserve">
Actas de Comité y grabación de las sesiones del Comité</t>
  </si>
  <si>
    <t>Ausencia de estricta cadena de custodia de los procesos disciplinarios tramitados bajo los parametros de la Ley 734 de 2002, Ley 1952 de 2019 reformada por la Ley 2094 de 2021</t>
  </si>
  <si>
    <t xml:space="preserve">Posibilidad de alteración, modificación, sustracción, ocultamiento o pérdida de  la información de los procesos disciplinarios tramitados  bajo los parametros de la Ley 734 de 2002, Ley 1952 de 2019 reformada por la Ley 2094 de 2021, por parte del equipo de trabajo de la Oficina para beneficio propio o de un tercero </t>
  </si>
  <si>
    <t>Investigaciones disciplinarias y/o penales.</t>
  </si>
  <si>
    <t>Jefe Oficina Control Disciplinario Interno</t>
  </si>
  <si>
    <t xml:space="preserve">Profesional universitaria
(contratista)
</t>
  </si>
  <si>
    <t xml:space="preserve">Cotejar la existencia del expediente fisico activo y/o terminado contra lo registrado en la base de datos </t>
  </si>
  <si>
    <t xml:space="preserve">Se compara que el número de  expedientes fisicos y/o virtuales concuerde contra el número de expedientes registrados en la base de datos  (implementada desde el 22 de enero de 2020) </t>
  </si>
  <si>
    <t xml:space="preserve">En caso de detectar la falta de un expediente activo (fisicos y/o virtuales) , procede a dar aviso al Jefe de la Oficina para iniciar las respectivas acciones disciplinarias y/o penales 
En caso de detectar inconsistencias se procede a revisar otros sistemas de información para establecer la pérdida o no del expediente , establecida la misma se inician las acciones legales </t>
  </si>
  <si>
    <t>Base de datos (excel) de procesos disciplinarios tramitados bajo los parámetros de la Ley 734 de 2002,  Ley 1952 de 2019 reformada por la Ley 2094 de 2021</t>
  </si>
  <si>
    <t xml:space="preserve">Escanear los procesos disciplinarios activos </t>
  </si>
  <si>
    <t xml:space="preserve">
Número de casos donde se presenten alteración, modificación, sustracción, ocultamiento o pérdida de  la información de los procesos
FRECUENCIA: Mensualmente 
META: 0 </t>
  </si>
  <si>
    <t>Recurso humano: Funcionarios y personal contratista de la Oficina  de Control Disciplinario Interno financiado por el proyecto  de inversión de la SAF</t>
  </si>
  <si>
    <t xml:space="preserve">Formular la respectiva denuncia penal ante la Fiscalia General de la Nación e iniciar oficiosamente la acción  disciplinaria contra el infractor </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</si>
  <si>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</si>
  <si>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 xml:space="preserve">Omitir los preceptos legales aplicables y el acervo probatorio, así como los lineamientos dados por el Jefe de la Oficina y/o el Comité de Conciliación
</t>
  </si>
  <si>
    <t xml:space="preserve">Asumir posiciones legales en contra de la defensa de los intereses de la entidad para beneficio de la contraparte,  propio o de  un tercero.                                                 </t>
  </si>
  <si>
    <t xml:space="preserve">Condenas en contra de la entidad.
Investigaciones disciplinarias, penales y  fiscales. 
Acciones de repetición.
Pago de sanciones y multas.
</t>
  </si>
  <si>
    <t>Jefe Oficina Asesora Jurídica</t>
  </si>
  <si>
    <t xml:space="preserve">
Hacer seguimiento a las actuaciones que adelanten los apoderados de la entidad dentro de los procesos judiciales que se le asignen velando por la radicación oportuna , y que cada instancia cumpla con los lineamientos impartidos por el Jefe de la Oficina o el Comité de Conciliación, según sea el caso. </t>
  </si>
  <si>
    <t>En caso de detectar  inconsistencias en los lineamientos de defensa de los abogados de la OAJ en los procesos judiciales, el Jefe de la OAJ  revisará la oportunidad como la procedencia de radicar un nuevo documento o un alcance al inicialmemnte presentado con estricto cumplimiento a los lineamientos dados por el Jefe de la  OAJ o el Comité de Conciliación según sea el caso y en consideración a que la obligación de la abogacia es de medio y no resultado y cuenta con una cierta liberalidad por parte del aporado.</t>
  </si>
  <si>
    <t xml:space="preserve">Actas del comité interno de defensa judicial que se realiza cada trimestre donde se presentan los avances en cada actuación judicial y se fijan y reiteran lineamientos en materia de defensa de los intereses del IDRD en los procesos que se presenten en dicha instancia, a este comité asisten los abogados,  funcionarios y contratistas a cargo de las acciones litigosas. 
Reporte menusal de reporte de procesos judiciales Siproj. </t>
  </si>
  <si>
    <t xml:space="preserve">Realizar reuniones con el equipo de trabajo 2 veces al año o cuando haya renovación del equipo de trabajo en donde se establezcan los procedimientos, lineamientos de defensa, radicación de documentos en ejercicio de la defensa judicial. 
</t>
  </si>
  <si>
    <t>30 de noviembre  de 2022</t>
  </si>
  <si>
    <t xml:space="preserve">Número de casos de favorecimiento detectados a terceros en procesos judiciales y extrajudiciales 
Meta: 0 
Frecuencia: trimestral </t>
  </si>
  <si>
    <t xml:space="preserve">Recurso humano </t>
  </si>
  <si>
    <t xml:space="preserve">Se analizarán la oportunidad y procedencia de posibles alternativas jurídicas para modificar la postura inicialmente manifestada por la entidad a través del apoderado, con un nuevo documento dando un alcance al inicial, posteriormente el caso será reasignado a otro profesional del derecho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Lo anterior sin perjuicio  a que por una acción u omisión dolosa o gravemente culposa, se oficie al Consejo Superior de la Judicatura y se procederá a la revocación y sustitución del poder. </t>
  </si>
  <si>
    <t xml:space="preserve">Omitir el cumplimiento de los requisitos legales exigidos o agilizar indebidamente el trámite respectivo.  </t>
  </si>
  <si>
    <t>Recibir dadivas por agilizar de manera indebida o actuar con falsa o falta de motivación en los  trámites relacionados con el Aval deportivo de las escuelas de formación deportiva y el Reconocimiento deportivo a clubes deportivos, clubes promotores y clubes pertenecientes a entidades no deportivas.</t>
  </si>
  <si>
    <t xml:space="preserve">Afectación de la imagen o reputación institucional.
Demandas en contra de la entidad. 
Daños a terceros.
Acciones de lesividad. </t>
  </si>
  <si>
    <t>Profesional Universitario</t>
  </si>
  <si>
    <t xml:space="preserve">Por cada trámite </t>
  </si>
  <si>
    <t xml:space="preserve">Verificar que la informacion radicada y la que se encuentra en el expediente se ajuste a los requisitos establecidos en la normativa vigente. </t>
  </si>
  <si>
    <t xml:space="preserve">Revisión del estudio técnico, marco legal y proyección del Acto Administrativo para posterior verificación y visto bueno del Jefe.  
</t>
  </si>
  <si>
    <t xml:space="preserve">Se realiza un alcance al oficio inicial en caso de subsanación indicando la postura conforme a la normatividad legal, inició de revocatoia del acto administrativo solicitando la aunencia del particular o demandar mediante acción de nulidad el acto si el mismo se encentra en firme (acción de lesividad). </t>
  </si>
  <si>
    <t xml:space="preserve">Matriz de seguimiento, estudio técnico . </t>
  </si>
  <si>
    <t xml:space="preserve">Realizar  dos reuniones al año al interior de la Oficina Asesora Juridica sobre los posibles hechos de corrupción en  los trámites a cargo de la oficina.  </t>
  </si>
  <si>
    <t xml:space="preserve">Número de casos de favorecimiento detectados relacionados con el Aval deportivo de las escuelas de formación deportiva y el Reconocimiento deportivo a clubes deportivos, clubes promotores y clubes pertenecientes a entidades no deportivas.  
Meta: 0
Frecuencia: trimestral 
</t>
  </si>
  <si>
    <t>Económico, tecnologico,  Humano y/o Logístico</t>
  </si>
  <si>
    <t xml:space="preserve">Revisar nuevamente la documentación para validar que los requisitos hayan sido cumplidos en su totalidad  por el club y/o escuela de acuerdo a la normativa vigente, de no ser así se revisará la oportunidad y procedencia de corregir o revocar dicho reconocimiento o aval deportivo o de ser necesario demandar el mismo según sea el caso, posteriormente el caso será reasignado a otra persona del área y se dará traslado de lo sucedido a las instancias  pertinentes como por ejemplo la Oficina de Control  Disciplinario Interno y en caso de que sea un contratista se hará el requerimiento respectivo por posible incumplimiento de sus obligaciones contractuales, para de ser el caso dar traslado a la Subdirección de Contratación para el trámite sancionatorio del caso. </t>
  </si>
  <si>
    <t xml:space="preserve">Mensual, trimestral 
</t>
  </si>
  <si>
    <t xml:space="preserve">
Propender por una adecuada, pertinente y eficaz defensa técnica de la entidad dentro de la estrategia de defensa acorde al marco normativo, acervo probatorio y cumpliendo los lineamientos dados por el Jefe de la Oficina o por el Comité de Conciliación sgún sea el caso. </t>
  </si>
  <si>
    <t>Aceptación de dádivas ofrecidas por el evaluado u otros actores</t>
  </si>
  <si>
    <t>Omitir intencionalmente hechos presuntamente irregulares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</si>
  <si>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t>
  </si>
  <si>
    <t>Jefe Oficina de Control Interno</t>
  </si>
  <si>
    <t>Verificar que cada auditor conozca el contenido del Código de Ética del Auditor Interno publicado en Isolucion</t>
  </si>
  <si>
    <t>A partir del Código de Ética del Auditor Interno se evalúa el conocimiento del mismo por parte del auditor y luego éste suscribe el Compromiso Ético del Auditor Interno.</t>
  </si>
  <si>
    <t xml:space="preserve">En caso que el auditor no conozca suficientemente el Código de Ética del Auditor Interno, éste deberá generar un plan de mejoramiento será sometida a una nueva prueba, para asegurar la apropiación del contenido del mismo.
</t>
  </si>
  <si>
    <t xml:space="preserve">Registro de la Prueba aplicada
Plan de mejoramiento (cuando aplique)
</t>
  </si>
  <si>
    <t>MODERADO</t>
  </si>
  <si>
    <t xml:space="preserve">
Verificar que los  equipos de auditoría se conformen con un número plural de auditores, ( preferiblemente impar) para promover control compartido sobre el desarrollo de la auditoría.</t>
  </si>
  <si>
    <t xml:space="preserve">31 de enero  de 2023 
</t>
  </si>
  <si>
    <t xml:space="preserve">Recurso humano: Funcionarios y personal contratista asignados a  la Oficina de Control Interno </t>
  </si>
  <si>
    <t xml:space="preserve">
En el momento que se detecte una situación de corrupción, se abordará al interior de la Oficina con el líder y convocar al comité para que se tome las decisiones y notificar a la Oficina de Control Disciplinario Interno así como a las autoridades competentes. </t>
  </si>
  <si>
    <t>No manifestar la existencia  o el surgimiento de conflicto de intereses para  la práctica de auditorias, evaluaciones y seguimientos</t>
  </si>
  <si>
    <t xml:space="preserve">Al inicio del proceso auditor 
Durante el proceso auditor (cuando aplique) </t>
  </si>
  <si>
    <t>Verificar que cada auditor asignado a una auditoría interna de control interno, haya manifestado si está o no incurso en un conflicto de interés.</t>
  </si>
  <si>
    <t>Los auditores internos deben manifestar por escrito en el formato definido, si se encuentran o no incursos en algún conflicto de interés que afecte o pueda afectar su independencia y objetividad, el cual es verificado antes y durante el desarrollo de la auditoría.</t>
  </si>
  <si>
    <t>En caso de existir conflicto de intereses por parte de un auditor interno, se someterá a consideración del Comité Institucional de Coordinación de Control Interno - CICCI del IDRD, instancia responsable de conocer y resolver este asunto.</t>
  </si>
  <si>
    <t>Declaración de conflicto de intereses y compromiso ético firmada.
Acta en la que se verificó el tema.
Acta de Comité CICCI (cuando corresponda).</t>
  </si>
  <si>
    <t>Influencia sobre las auditorias o  evaluaciones  por parte de actores internos o externos al equipo auditor</t>
  </si>
  <si>
    <t>Mínimo 3 reuniones durante cada proceso auditor.</t>
  </si>
  <si>
    <t xml:space="preserve">Revisar el contexto , alcance y avance de la auditoría interna de control interno, en cuanto a cumplimiento de objetivos, ejecución de pruebas y calidad y pertinencia de las evidencias.
</t>
  </si>
  <si>
    <t>A través de mesas de trabajo, para el seguimiento al desarrollo de cada proceso auditor.</t>
  </si>
  <si>
    <t>En caso de evidenciarse influencia externa y/o interna sobre el proceso auditor, se suspenderá la auditoría, se evaluará por parte de la jefatura de la OCI y dependiendo de la situación se comunicará al CICCI para la toma de decisiones sobre el particular.</t>
  </si>
  <si>
    <t>Acta interna de seguimiento a la auditoría interna de control interno.
Acta de Comité CICCI (cuando aplique)</t>
  </si>
  <si>
    <r>
      <rPr>
        <u/>
        <sz val="11"/>
        <rFont val="Calibri"/>
        <family val="2"/>
        <scheme val="minor"/>
      </rPr>
      <t>Asociado a controles</t>
    </r>
    <r>
      <rPr>
        <sz val="11"/>
        <rFont val="Calibri"/>
        <family val="2"/>
        <scheme val="minor"/>
      </rPr>
      <t xml:space="preserve">
Número de casos detectados  en los que se evidenciaron  hechos irregulares 
Meta: 0
Frecuencia: Semestral 
</t>
    </r>
    <r>
      <rPr>
        <u/>
        <sz val="11"/>
        <rFont val="Calibri"/>
        <family val="2"/>
        <scheme val="minor"/>
      </rPr>
      <t>Asociado a  Plan de acción</t>
    </r>
    <r>
      <rPr>
        <sz val="11"/>
        <rFont val="Calibri"/>
        <family val="2"/>
        <scheme val="minor"/>
      </rPr>
      <t xml:space="preserve">. 
(No. de trabajos de auditoría con equipo auditor plural asignado/Total de auditorías programadas para la vigencia)*100
Meta: 100%
Frecuencia: De acuerdo al cronograma establecido 
</t>
    </r>
  </si>
  <si>
    <t>PROBABILIDAD
5:  Casi seguro
4: Probable
3: Posible 
2: Improbable 
1: Raro</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</si>
  <si>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</si>
  <si>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</si>
  <si>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</si>
  <si>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</si>
  <si>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</si>
  <si>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</si>
  <si>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 xml:space="preserve">
No revisión por parte del supervisor de las actividades no previstas presentadas y aprobadas por parte de la interventoría y el contratista</t>
  </si>
  <si>
    <t xml:space="preserve">Actas de reuniones de seguimiento y verificación de actividades no previstas 
Comunicaciones oficiales </t>
  </si>
  <si>
    <t xml:space="preserve">
Número de contratos  liquidaciones sin el lleno de requisitos 
Meta: 0
Frecuencia: Cuatrimestral </t>
  </si>
  <si>
    <t xml:space="preserve">Número de casos de manipulación y adulteración de la información contenida en los sistemas de información para beneficio propio o de un tercero.
Meta: 0
Frecuencia: Semestral 
</t>
  </si>
  <si>
    <t>Deficiencia en la estructuración de requisitos del bien, obra  o servicio a contratar</t>
  </si>
  <si>
    <t xml:space="preserve">Elaboración de estudios y documentos previos que omitan requisitos o que establezcan requisitos desproporcionados en los componentes jurídicos y/o financieros y/o técnicos específicos que den como resultado el direccionamiento de la adjudicación de un contrato a un oferente en particular </t>
  </si>
  <si>
    <t>Investigaciones disciplinarias, fiscales y penales.
Pérdida de imagen o reputación institucional.</t>
  </si>
  <si>
    <t>Subdirector de Contratación</t>
  </si>
  <si>
    <t xml:space="preserve">
Abogado asignado por la Subdirección de Contratación
</t>
  </si>
  <si>
    <t>Por cada proceso</t>
  </si>
  <si>
    <t>Verificar que los requisitos de todos los componentes del proceso de selección  estén establecidos acorde a la necesidades a contratar.</t>
  </si>
  <si>
    <t xml:space="preserve">
Revisión de la ficha técnica y anexos técnicos previo a la cotización
Revisión de los estudios previos y anexos técnicos para la adquisición de bienes y servicios
Análisis del comité de contratación
</t>
  </si>
  <si>
    <t>Solicitar ajuste de los requisitos al área responsable del proceso</t>
  </si>
  <si>
    <t xml:space="preserve">Correos electrónicos - memorandos
Actas de reunión </t>
  </si>
  <si>
    <t>Tomar acciones frente a los resultados del  seguimiento aleatorio al 10% de todos los procesos de selección adelantados  en el semestre para verificar el grado de cumplimiento de los requisitos en los procesos de contratación</t>
  </si>
  <si>
    <t>Números de casos donde se elaboren estudios y documentos previos que omitan requisitos o que establezcan requisitos desproporcionados en los componentes jurídicos y/o financieros y/o técnicos específicos que den como resultado el direccionamiento de la adjudicación de un contrato a un oferente en particular 
Meta: 0
Frecuencia: Semestral</t>
  </si>
  <si>
    <t>Recurso humano: Funcionarios  y personal contratista de la Subdirección de Contratación  financiado por el proyecto  de inversión de la SAF</t>
  </si>
  <si>
    <t>Realizar las acciones legales y administrativas a que haya lugar, las cuales dependen de la etapa contractual donde se encuentre el proceso</t>
  </si>
  <si>
    <t xml:space="preserve">Direccionamiento del profesional para adjudicar el proceso 
(posible conflicto de intereses) </t>
  </si>
  <si>
    <t xml:space="preserve">Errores graves en la evaluación que incidan en favorecer a un oferente en particular, por omisión o extralimitación de requisitos evaluados </t>
  </si>
  <si>
    <t>Comité evaluador</t>
  </si>
  <si>
    <t xml:space="preserve">Subdirector de Contratación
</t>
  </si>
  <si>
    <t xml:space="preserve">Revisar que los items objeto de evaluación cumplan con los requisitos establecidos en el pliego </t>
  </si>
  <si>
    <t>Cada integrante del comité evaluador, diligencia el formato de evaluación, técnica, jurídica o económica de acuerdo a su competencia.</t>
  </si>
  <si>
    <t>Realizar el ajuste en el documento de evaluación.</t>
  </si>
  <si>
    <t>Evaluación, técnica, jurídica y económica de  cada proceso</t>
  </si>
  <si>
    <t xml:space="preserve">
Tomar acciones frente a los resultados del  seguimiento aleatorio al 15% de todos los procesos de convocatoria pública adelantados en el semestre para verificar que contengan los formatos de evaluación</t>
  </si>
  <si>
    <t>Número de casos donde se presenten errores graves en la evaluación que incidan en favorecer a un oferente en particular, por omisión o extralimitación de requisitos evaluados 
Frecuencia: Semestral
Meta: 0</t>
  </si>
  <si>
    <t xml:space="preserve">Recurso humano: Comité evaluador </t>
  </si>
  <si>
    <t xml:space="preserve">Ordenador del gasto </t>
  </si>
  <si>
    <t xml:space="preserve">Abogado asignado por la Subdirección de Contratación </t>
  </si>
  <si>
    <t>Revisar la existencia   del memorando "Designación comité evaluador"</t>
  </si>
  <si>
    <t xml:space="preserve">Verificar que el  memorando  "Designación  comité evaluador",   haga parte de los documentos del proceso </t>
  </si>
  <si>
    <t xml:space="preserve">Solicitar al ordenador del gasto la remisión del memorando  "Designación  comité evaluador" para la incorporación en  los documentos del proceso </t>
  </si>
  <si>
    <t xml:space="preserve">Lista de verificación de documentación contractual </t>
  </si>
  <si>
    <t>Deficiente seguimiento a la gestión contractual por parte del supervisor</t>
  </si>
  <si>
    <t>Aprobación de adiciones  y prorrogas, que no se requieren para la ejecución del contrato, para beneficio personal o de terceros.</t>
  </si>
  <si>
    <t>Investigaciones disiciplinarias, fiscales y penales.
Detrimento patrimonial.
Incumplimiento de metas de los proyectos de inversión.</t>
  </si>
  <si>
    <t>Validar que la solicitud de adición esté debidamente justificada</t>
  </si>
  <si>
    <t>Se verifica que la documentación de la solicitud este completa, y que la justificación sea coherente con los soportes tecnicos adjuntados.</t>
  </si>
  <si>
    <t>No se tramitan las solicitudes de adición</t>
  </si>
  <si>
    <t>Correo electrónico - devolviendo la solicitud de adición</t>
  </si>
  <si>
    <t>Realizar el seguimiento aleatorio al 10% de todas las solicitudes de adición y prorroga de contratos, con el fin de verificar la debida justificación del tramite solicitado.</t>
  </si>
  <si>
    <t>Número de solicitudes de adición y prorroga que no cumplen con la adecuda justificación tecnica,  de conformidad con la ejecución del contrato
Frecuencia: Semestral
Meta: 0</t>
  </si>
  <si>
    <t xml:space="preserve">Recurso humano: Funcionarios  y personal contratista de la Subdirección de Contratación  financiado por el proyecto  de inversión de la SAF  </t>
  </si>
  <si>
    <t>Recibir bienes, obras y/o servicios que no satisfacen las necesidades de la entidad.
Investigaciones disiciplinarias, fiscales y penales.
Detrimento patrimonial.
Pérdida de imagen o reputación institucional.</t>
  </si>
  <si>
    <t>Supervisor
Interventor
Ordenador del Gasto</t>
  </si>
  <si>
    <t>Revisar que se están cumpliendo con las obligaciones contractuales.</t>
  </si>
  <si>
    <t>Mediante el informe de actividades y supervisión se debe evidenciar el avance de la ejecución del contrato.</t>
  </si>
  <si>
    <t>Solicitar ajuste del informe presentado.</t>
  </si>
  <si>
    <t>Informes de supervisión
Informes de interventoría</t>
  </si>
  <si>
    <t>Tomar acciones frente a los resultados del  seguimiento aleatorio al 10% de los contratos de prestación de servicios suscritos en el semestre, para verificar que se encuentran debidamente publicados los informes de actividades respectivos</t>
  </si>
  <si>
    <t>Número de contratos que no tienen debidamente publicados los informes de actividades y supervisión en SECOP
Frecuencia: Semestral
Meta: 0</t>
  </si>
  <si>
    <t>Para cada proceso que aplique</t>
  </si>
  <si>
    <t>Revisar que el contenido del acta de liquidación sea coherente   con los soportes adjuntos y con la información publicada en SECOP</t>
  </si>
  <si>
    <t>Comparando que los soportes del contrato esten completos y acordes con lo descrito en el acta de liquidación</t>
  </si>
  <si>
    <t>Solicitar el ajuste del acta de liquidación,  allegar los soportes faltantes o ajustar los mismos según corresponda</t>
  </si>
  <si>
    <t>Acta de liquidación de contratos</t>
  </si>
  <si>
    <t>Efectuar una revisión a 10 liquidaciones que se esten adelantando en el semestre ,  a fin de verificar que se este dando cumplimiento con lo establecido en el procedimiento de liquidación de contratos</t>
  </si>
  <si>
    <t>Número de liquidaciones que no cumplen con lo establecido en el procedimiento
Frecuencia: Semestral
Meta: 0</t>
  </si>
  <si>
    <t>SEGUIMIENTO DE EJECUTORES
A 31 de agosto de 2022</t>
  </si>
  <si>
    <t>CONTROLES 
(Implementación de las 6 variables)</t>
  </si>
  <si>
    <t>Descripción de las evidencias de la ejecución de los controles y planes de acción.</t>
  </si>
  <si>
    <t>SEGUIMIENTO DE LA OFICINA DE CONTROL INTERNO - OCI
A 31 de agosto de 2022</t>
  </si>
  <si>
    <t>Aprobación de  informes que acrediten el recibo a satisfacción de bienes, obras y/o servicios que realmente nunca han sido entregados o recibidos por la entidad, con el propósito de autorizar los pagos acordados en el contrato o proceder a su correspondiente liquidación, beneficiando los intereses del contratista.</t>
  </si>
  <si>
    <t>PLAN ACCIÓN
PLAN DE CONTINGENCIA (si aplica)</t>
  </si>
  <si>
    <r>
      <t xml:space="preserve">RESPONSABLE PRIMERA LÍNEA DE DEFENSA
</t>
    </r>
    <r>
      <rPr>
        <sz val="11"/>
        <rFont val="Calibri"/>
        <family val="2"/>
        <scheme val="minor"/>
      </rPr>
      <t>(Desarrollo e implementación de procesos de control y gestión de riesgos a través de su identificación, análisis, valoración, monitoreo y acciones de mejora)</t>
    </r>
  </si>
  <si>
    <r>
      <t xml:space="preserve">RESPONSABLE DEL CONTROL
</t>
    </r>
    <r>
      <rPr>
        <sz val="11"/>
        <rFont val="Calibri"/>
        <family val="2"/>
        <scheme val="minor"/>
      </rPr>
      <t>(Persona asignada para ejecutar el control. Debe tener la autoridad, competencias y conocimientos para ejecutar el control)</t>
    </r>
  </si>
  <si>
    <r>
      <t xml:space="preserve">PERIODICIDAD DEL CONTROL
</t>
    </r>
    <r>
      <rPr>
        <sz val="11"/>
        <rFont val="Calibri"/>
        <family val="2"/>
        <scheme val="minor"/>
      </rPr>
      <t>(La periodicidad debe prevenir o detectar el riesgo de manera oportuna)</t>
    </r>
  </si>
  <si>
    <r>
      <t xml:space="preserve">PROPÓSITO DEL CONTROL
</t>
    </r>
    <r>
      <rPr>
        <sz val="11"/>
        <rFont val="Calibri"/>
        <family val="2"/>
        <scheme val="minor"/>
      </rPr>
      <t xml:space="preserve"> (Validar, verificar, conciliar, comparar, revisar, cotejar…)
El control ayuda a mitigar las causas de los riesgos o detectar su materialización</t>
    </r>
  </si>
  <si>
    <r>
      <t xml:space="preserve">CÓMO SE REALIZA LA ACTIVIDAD DE CONTROL
</t>
    </r>
    <r>
      <rPr>
        <sz val="11"/>
        <rFont val="Calibri"/>
        <family val="2"/>
        <scheme val="minor"/>
      </rPr>
      <t xml:space="preserve"> (EL control debe indicar el cómo se realiza, de tal forma que se pueda
evaluar si la fuente u origen de la información que sirve para ejecutar el
control, es confiable para la mitigación del riesgo)</t>
    </r>
  </si>
  <si>
    <r>
      <t xml:space="preserve">CÓMO SE ACTÚA EN CASO DE OBSERVACIONES O DESVIACIONES
</t>
    </r>
    <r>
      <rPr>
        <sz val="11"/>
        <rFont val="Calibri"/>
        <family val="2"/>
        <scheme val="minor"/>
      </rPr>
      <t>(Qué se hace cuando se detectan observaciones o desviaciones como resultado de la ejecución de un control?)</t>
    </r>
  </si>
  <si>
    <r>
      <t xml:space="preserve">EVIDENCIA DE LA EJECUCIÓN DEL CONTROL
</t>
    </r>
    <r>
      <rPr>
        <sz val="11"/>
        <rFont val="Calibri"/>
        <family val="2"/>
        <scheme val="minor"/>
      </rPr>
      <t>(El control debe dejar evidencia de su ejecución. Esta evidencia ayuda a que se pueda revisar la misma información por parte de un tercero y llegue a la misma conclusión de quien ejecutó el control)</t>
    </r>
  </si>
  <si>
    <r>
      <t xml:space="preserve">RESULTADO DE LA EVALUACION DEL DISEÑO DEL CONTROL
</t>
    </r>
    <r>
      <rPr>
        <sz val="11"/>
        <rFont val="Calibri"/>
        <family val="2"/>
        <scheme val="minor"/>
      </rPr>
      <t>Fuerte: 96 y 100
Moderado: 86 y 95
Débil: 0 y 85
(D)</t>
    </r>
  </si>
  <si>
    <r>
      <t xml:space="preserve">EVALUACIÓN DE LA EJECUCIÓN DEL CONTROL
</t>
    </r>
    <r>
      <rPr>
        <sz val="11"/>
        <rFont val="Calibri"/>
        <family val="2"/>
        <scheme val="minor"/>
      </rPr>
      <t>Fuerte: Se ejecuta de manera consistente
Moderado: Se ejecuta algunas veces 
Débil: No se ejecuta
(E)</t>
    </r>
  </si>
  <si>
    <r>
      <t xml:space="preserve">SOLIDEZ INDIVIDUAL DE CADA CONTROL
</t>
    </r>
    <r>
      <rPr>
        <sz val="11"/>
        <rFont val="Calibri"/>
        <family val="2"/>
        <scheme val="minor"/>
      </rPr>
      <t>Fuerte: 100
Moderado: 50
Débil: 0
(D + E)</t>
    </r>
  </si>
  <si>
    <r>
      <t xml:space="preserve">SOLIDEZ DEL CONJUNTO DE CONTROLES
</t>
    </r>
    <r>
      <rPr>
        <sz val="11"/>
        <rFont val="Calibri"/>
        <family val="2"/>
        <scheme val="minor"/>
      </rPr>
      <t>Fuerte: Promedio 100 
Moderado: Promedio entre 50 y 99
Débil: Promedio menor a 50
Si hay más de un control, se debe actualizar la fórmula del promedio y combinar las celdas</t>
    </r>
  </si>
  <si>
    <r>
      <t xml:space="preserve">CONTROLES AYUDAN A DISMINUIR LA PROBABILIDAD
</t>
    </r>
    <r>
      <rPr>
        <sz val="11"/>
        <rFont val="Calibri"/>
        <family val="2"/>
        <scheme val="minor"/>
      </rPr>
      <t>Directamente o Indirectamente</t>
    </r>
  </si>
  <si>
    <r>
      <t xml:space="preserve">CONTROLES AYUDAN A DISMINUIR IMPACTO
</t>
    </r>
    <r>
      <rPr>
        <sz val="11"/>
        <rFont val="Calibri"/>
        <family val="2"/>
        <scheme val="minor"/>
      </rPr>
      <t>Directamente o Indirectamente</t>
    </r>
  </si>
  <si>
    <r>
      <t xml:space="preserve">PROBABILIDAD
</t>
    </r>
    <r>
      <rPr>
        <sz val="11"/>
        <rFont val="Calibri"/>
        <family val="2"/>
        <scheme val="minor"/>
      </rPr>
      <t>5: Casi seguro
4: Probable
3: Posible 
2: Improbable 
1: Raro</t>
    </r>
  </si>
  <si>
    <r>
      <t xml:space="preserve">IMPACTO
</t>
    </r>
    <r>
      <rPr>
        <sz val="11"/>
        <rFont val="Calibri"/>
        <family val="2"/>
        <scheme val="minor"/>
      </rPr>
      <t>5: Catastrófico
4: Mayor
3: Moderado
2: Menor
1: Insignificante</t>
    </r>
  </si>
  <si>
    <t>Durante los meses de mayo y junio se llevaron a cabo mesas de trabajo para la revisión de actividades no previstas, dentro de las cuales se verificó que la solicitud de aprobación de las actividades no previstas tuvieran concordancia con la información contenida en los pliegos de condiciones, con la documentación que soporta el avance de las obras y demás soportes.
El reporte del indicador durante el periodo requerido es el siguiente: “Aprobación de actividades no previstas o mayores cantidades sin el cumplimiento de los requisitos internos”.
Mayo: 0
Junio: 0
Julio: 0
Agosto: 0</t>
  </si>
  <si>
    <t>No se presentó en el periodo plan de contingencia.</t>
  </si>
  <si>
    <t>Las evidencias se pueden observar en la carpeta de Actividades no previstas – en las cuales están las actas de los meses de mayo y junio.</t>
  </si>
  <si>
    <t>Durante el periodo de mayo a agosto, se realizó la verificación al cumplimiento de las obligaciones contractuales definidas en los contratos terminados a cargo de la Subdirección para la liquidación de los contratos.
Número de contratos liquidados sin el lleno de requisitos 
Mayo: 0
Junio: 0
Julio: 0
Agosto: 0
Cabe destacar que como medida preventiva también se realizó un memorando a los supervisores y apoyos a la supervisión recordándoles los documentos necesarios para la labor de liquidación de los contratos emanados de la subdirección</t>
  </si>
  <si>
    <t xml:space="preserve">Las evidencias se pueden observar en la carpeta de Liquidaciones, donde se encuentran los correos electrónicos con envió de listas de chequeo u observaciones a la documentación; así mismo, está un acta de reunión donde se realizó entrega de la lista de chequeo y el memorando que se remitió a los supervisores y apoyo a la supervisión. </t>
  </si>
  <si>
    <t>No aplica</t>
  </si>
  <si>
    <t>Se ejecuta el control realizando de las visitas de campo, en la cual se escoje un parque y/o escenario con el fin de ir y verificar del uso  de las tarifas descritas en el Manual de Aprovechamiento Economico MAE..
En las visitas se aplica un check list que permite validar componente asociado al aprovechamiento economico, en el cual se verifica la cuantificación realizada en los permisos de uso temporal, para la vigencia reportada se observó que las tarifas y el valor cuantificado corresponde a los lineamientos otorgamos en el MAE, teniendo en cuenta la disciplina,  estrato del parque, los horarios y los dias de semana o fines de semana de acuerdo a la solicitud.
En las visitas realizadas se escoge una muestra de los permisos de uso, los cuales se revisan a detalle a fin de verificar  el titulo deTarifas o retribución para el aprovechamiento económico de los escenarios especiales Parques y escenarios de uso deportivo, recreativo y cultural.</t>
  </si>
  <si>
    <t>En las evidencias aportas corresponden a un informe de la visita realizada, en el cual se anexan documentos como soportes de la actividad realizada.
El check list aplicado a los responsables de los parques y/o escenarios,  registro fotografico de las solciitudes y de los permisos de uso temporal, y el tarifario descrito en el MAE.
Documentos que permiten validar la aplicación correcta o no de las tarifas o retribución para el aprovechamiento económico de los escenarios especiales Parques y escenarios de uso deportivo, recreativo y cultural.
Evidencias_Riesgos_Corrupción</t>
  </si>
  <si>
    <t xml:space="preserve">De acuerdo con el control establecido se confirma en el  Sistema de Información Misional- Calendario Deportivo los eventos deportivos programados para el primer semestre del sector convecional y sector paralimpico, en la revision para el segundo trimestre no se presentan novedades. </t>
  </si>
  <si>
    <t>Se realizo mesa de trabajo el dia 14 de julio del 2022 como  seguimiento trimestral a los eventos programados, según el calendario deportivo, asi mismo se evidencia la no programación de eventos sin autorización.</t>
  </si>
  <si>
    <t>Sistema de Información Misional- Calendario Deportivo</t>
  </si>
  <si>
    <t>Acta de reunion 1407022 - Revision Riesgo de corrupcion - Eventos deportivos</t>
  </si>
  <si>
    <t>APLICACIÓN DE CONTROLES:
De conformidad con el seguimiento y evidencias aportadas, se observó que el proceso implementó el control de manera adecuada y eficaz. 
RIESGO MATERIALIZADO: No se reporta.
PLAN DE ACCIÓN: Los planes asociados a los riesgos, son monitoreados y evaluados por la Oficina Asesora de Planeación en el aplicativo ISOLUCION.</t>
  </si>
  <si>
    <t xml:space="preserve">En el periodo de monitoreo no se presentaron solicitudes externas de préstamo de historias laborales.
Respecto al préstamo y consulta interna se evidencia el diligenciamiento del formato de prestamos de hojas de vida para los meses de mayo, junio, julio y julio. No se presentaron desviaciones durante la ejecución del control.
Respecto al Plan de Acción, se informa que durante este periodo no se firmó ningún acuerdo de confidencialidad, debido a que no se han presentado ingresos de personal nuevo al área.
</t>
  </si>
  <si>
    <t xml:space="preserve">Formato de préstamos de hoja de vida debidamente diligenciados y firmados para los meses de mayo, junio, julio y agosto de 2022
</t>
  </si>
  <si>
    <t>En el periodo no se presentado ninguna materializacion del riesgo</t>
  </si>
  <si>
    <t>Se presenta como evidencia la relacion de ingreso del personal a la bogega del almacen general con la respectiva hora de ingreso salida y actividad a realizar.
Ver evidencias en la carpeta Gestión de Recursos Físicos Almacén Evidencias Matriz de Riesgos de Corrupción</t>
  </si>
  <si>
    <t xml:space="preserve">APLICACIÓN DE CONTROLES:
De conformidad con el seguimiento y evidencias aportadas, se observó que el proceso implementó el control de manera adecuada y eficaz. Así mismo en seguimiento se  reporto que no se recibieron solicitudes de prestamo de carácter externo. 
RIESGO MATERIALIZADO: No se reporta.
PLAN DE ACCIÓN: Los planes asociados a los riesgos, son monitoreados y evaluados por la Oficina Asesora de Planeación en el aplicativo ISOLUCION.
</t>
  </si>
  <si>
    <t xml:space="preserve">APLICACIÓN DE CONTROLES:
De conformidad con el seguimiento y evidencias aportadas, se observó que el proceso implementó el control de manera adecuada y eficaz.
RIESGO MATERIALIZADO: No se reporta.
PLAN DE ACCIÓN: Los planes asociados a los riesgos, son monitoreados y evaluados por la Oficina Asesora de Planeación en el aplicativo ISOLUCION.
</t>
  </si>
  <si>
    <t>Se realizo el seguimiento de la asignación de los roles y perfiles a los usuarios de los sistemas de información de acuerdo con las solicitudes de los responsables de cada área. No se han generado reportes de manipulación o adulteración de la informción en los sietmas de información del IDRD. y por ende no se ha informado a los entes de control.</t>
  </si>
  <si>
    <t>Documento PDF solicitud creación de usuarios por GLPI, Ver evidencias en la carpeta Gestión Tecnologías de la Información Evidencias Matriz de Riesgos de Corrupción .</t>
  </si>
  <si>
    <t>Se realiza la creacion de casos y /o correos a los responsables de infraestructura tecnologica, de acuerdo con los boletines generados por los fabricantes y se detecta si aplica o no a los dispositivos o software de la entidad</t>
  </si>
  <si>
    <t>correos y reporte de glpi de los casos generados en el periodo</t>
  </si>
  <si>
    <t>Para el periodo no se realizaron reuniones con los responsables del area para validar los roles de los sistemas de informacion, los usuarios nuevos creados se validan de acuerdo con la asignacion de los casos de la mesa de servicios generados.</t>
  </si>
  <si>
    <t>Reporte de casos de la mesa de servicios de la categoria de creacion de usuariios</t>
  </si>
  <si>
    <t>Solamente el subdirector administrativo y financiero es quien autoriza la habilitacion de usuarios en los sistemas de informacion cuando ya no tienen vinculo contractual , para los funcionarios el area de talento humano informa a sistemas las novedades para activar o desactivar usuarios.</t>
  </si>
  <si>
    <t>Reporte de casos de la mesa de servicios de la categoria de autorizacion de modificacion de vigencia de contrato, reporte de control de usuarios para habilitacion</t>
  </si>
  <si>
    <t>Control 1: En la Tesorería se lleva a cabo el control al verificar el archivo que genera SEVEN para el cargue en BogData para el pago, comparando los datos del tercero y la cuenta bancaria con la ordenación del pago. 
Acción 1: Se tomó los 30 comprobantes de egreso más representativos del segundo trimestre y se verificó en la orden de pago el tercero y la cuenta bancaria frente al pago realizado (reporte de SAP o soporte bancarios en el caso de los recursos administrados).</t>
  </si>
  <si>
    <t>Control 1: Se anexan correos electrónicos de devolución a la central de cuentas de algunas cuentas que presentaban inconsistencia. 
Acción 1: Ver Isolucion indicadores de corrupción del proceso.</t>
  </si>
  <si>
    <t>Control 2: Cuando se reciben las solicitudes de CDPs en el área de Presupuesto se verifica el rubro o proyecto a afectar, el objeto y el valor de la solicitud frente a lo aprobado en el Plan de Adquisiciones. 
Acción 2: Se tomó los 30 CDPs expedidos más representativos del segundo trimestre y se realizó la comparación del objeto, el rubro, la fuente y el valor del mismo frente al Plan de Adquisiciones.</t>
  </si>
  <si>
    <t>Control 2: Se anexa correos de devolución de trámite de CDP.
Archivo de gestión en la nube del área de Presupuesto carpetas "Certificado de Disponibilidad" que es muy grande para cargar al drive, en caso de requerir consulta por favor acercarse al Área de Presupuesto. Se anexa pantallazo. 
Acción 2: Ver Isolucion indicadores de corrupción del proceso.</t>
  </si>
  <si>
    <t>Control 3: Se verificó que se asignaran perfiles de preparador a Carlos Emilio Realpe del Área de Tesorería y de aprobador del Subdirector Administrativo y Financiero Héctor Elpidio Corredor Igua. 
Acción 3: Se realizó la verificación en los diferentes portales bancarios, sobre los roles asignados a preparador y aprobador, los cuales son excluyentes.</t>
  </si>
  <si>
    <t>Control 3: Se anexan pantallazos de los portales bancarios. 
Acción 3: Ver Isolucion indicadores de corrupción del proceso.</t>
  </si>
  <si>
    <t>Control 4: Se realizó solicitud de token en los portales bancarios para Carlos Emilio Realpe del Área de Tesorería y el Subdirector Administrativo y Financiero Héctor Elpidio Corredor Igua, los cuales se encontraban aprobados en el portal respectivo. En algunos casos se realizó solicitud nueva y en otros reasignación de token existentes..</t>
  </si>
  <si>
    <t>Control 4: Se anexan correos electrónicos de solicitud y pantallazos de los portales bancarios.</t>
  </si>
  <si>
    <t>Control 5: Diariamente se revisan los saldos de los bancos y se realiza el cálculo de la concentración de recursos en cado uno de ellos para verificar que ninguno sobrepase los porcentajes establecidos en la Resolución 315 de 2019.</t>
  </si>
  <si>
    <t>Control 5: Se anexan los saldos bancarios de los días: 19 y 27 de mayo, 28 de junio, 7 de julio, 2 y 23 de agosto.</t>
  </si>
  <si>
    <t>Control 6: Se lleva propuesta de inversión para ser aprobada o no por el Comité de Excedentes de Liquidez, lo cual se consigna en las actas de Comité y en las grabaciones respectivas. 
Acción 4: Se verifica en el momento del cierre de la negociación y antes de la firma de los documentos que se enviarán al banco, que se hayan acatado las instrucciones del Comité.</t>
  </si>
  <si>
    <t>Control 6: Se anexan actas 120,121,122,123,124,125 y 126. Las grabaciones se encuentran en el archivo de gestión en la nube del área de Tesorería y se anexa pantallazo debido a que no es posible enviarse por su peso. 
Acción 4: Ver Isolucion indicadores de corrupción del proceso.</t>
  </si>
  <si>
    <t xml:space="preserve">Aplicación de controles:
Se observó que el proceso realizó seguimiento y aporte evidencias de la aplicación del control. Sin embargo, al realizar la verificación de la implementación del control se observó: 
Que las evidencias aportadas se alinean parcialmente con el control, por lo que no permite hacer una evaluación objetiva. 
•	Las evidencias dan cuenta de un reporte general generado por el sistema dispuesto para ello, donde se observa un registro de 11 páginas titulada ESTADO= NO RESUELTOS desde el mes de junio 2021 con corte al 2 de septiembre, sin que esta sea clara y precisa, de conformidad con lo establecido en el control y la periodicidad del seguimiento (mayo a agosto)
•	No se aporta evidencia que sustente que el proceso, realizó la verificación de las solicitudes de servicio tecnológico sea generada por el jefe de la dependencia, donde se definan claramente los roles y perfiles de acceso al sistema de información y así asignar los permisos solicitados de acuerdo con los (ANS) establecidos.
RIESGO MATERIALIZADO: No se reporta. 
PLAN DE ACCIÓN: Los planes asociados a los riesgos, son monitoreados y evaluados por la Oficina Asesora de Planeación en el aplicativo ISOLUCION.
RECOMENDACIÓN:  Para validar la implementación del control, es necesario que la información arrojada por cualquier sistema de información sea depurada y analizada de acuerdo con la trazabilidad del diseño del control. </t>
  </si>
  <si>
    <t xml:space="preserve">APLICACIÓN DE CONTROLES:
De conformidad con el seguimiento y evidencias aportadas, se observó que el proceso implementó el control de manera adecuada y eficaz. 
RIESGO MATERIALIZADO:  No se reporta.
PLAN DE ACCIÓN: Los planes asociados a los riesgos, son monitoreados y evaluados por la Oficina Asesora de Planeación en el aplicativo ISOLUCION. 
RECOMENDACIÓN:   Hacer revisión y corrección del radicado No. 305153 del 28/07/2022, teniendo en cuenta que en su contenido citan  de manera textual “Manual de Supervisión del Instituto”,  documento que no hace parte del listado maestro de documentos del sistema de gestión de la entidad (Consultar  ISOLUCION). El Instituto cuenta con el “Manual de Contratación”, el cual contiene en su capítulo 4.4 Procedimientos de Liquidación. 
</t>
  </si>
  <si>
    <t xml:space="preserve">APLICACIÓN DE CONTROLES:
Se observó que el proceso realizó seguimiento y aporte evidencias de la aplicación del control. De acuerdo con el seguimiento y evidencias aportadas por parte del proceso, se observa que se realizaron solicitudes de revisiones para verificar posibles vulneraciones al sistema de la entidad. Sin embargo, no se anexa la trazabilidad de la solicitud del servicio tecnológico en el sistema de gestión de mesa de servicio, que permitan evaluar la aplicación del control como se estableció. 
RIESGO MATERIALIZADO: No se reporta. 
PLAN DE ACCIÓN: Los planes asociados a los riesgos, son monitoreados y evaluados por la Oficina Asesora de Planeación en el aplicativo ISOLUCION.
RECOMENDACIÓN: Para validar la implementación del control, que se tengan en consideración el diseño del control. </t>
  </si>
  <si>
    <t>APLICACIÓN DE CONTROLES:
De acuerdo con el seguimiento y evidencias aportadas por parte del proceso, para el periodo no se realizaron reuniones con los responsables del área para validar los roles de los sistemas de información. En virtud de lo anterior, por lo que se presume que no tuvo aplicación el control, siendo consistente con la periodicidad del control (ANUAL).  
RIESGO MATERIALIZADO: No se reporta. 
PLAN DE ACCIÓN: Los planes asociados a los riesgos, son monitoreados y evaluados por la Oficina Asesora de Planeación en el aplicativo ISOLUCION.</t>
  </si>
  <si>
    <t xml:space="preserve">APLICACIÓN DE CONTROLES:
De conformidad con el seguimiento y evidencias aportadas, se observó que el proceso implementó el control de manera adecuada y eficaz. 
RIESGO MATERIALIZADO: No se reporta.
PLAN DE ACCIÓN: Los planes asociados a los riesgos, son monitoreados y evaluados por la Oficina Asesora de Planeación en el aplicativo ISOLUCION.
RECOMIENDACIÓN: Robustecer el seguimiento, teniendo en cuenta que el control no se enfoca de manera exclusiva a la habilitación de cuentas, se debe aportar evidencias que soporten que se realiza una verificación de las solicitudes de usuarios, creación de claves y cierre de permisos una vez se de por terminado un contrato. </t>
  </si>
  <si>
    <t>APLICACIÓN DE CONTROLES:
De conformidad con el seguimiento y evidencias aportadas, se observó que el proceso implementó el control de manera adecuada y eficaz, en la que se observa trazabilidad en los correos electronicos de su ejecución.
RIESGO MATERIALIZADO: No se reporta.
PLAN DE ACCIÓN: Los planes asociados a los riesgos, son monitoreados y evaluados por la Oficina Asesora de Planeación en el aplicativo ISOLUCION.</t>
  </si>
  <si>
    <t>Durante los meses de mayo a agosto de 2022, se han radicado 62 procesos de selección publica, los cuales han sido revisados por abogados de la Subdirección de Contratación, solicitando ajustes a las dependenicas, en los casos que se requieren</t>
  </si>
  <si>
    <t>Entre el 1 de julio y el 30 de agosto de 2022, se adelantaron 25 procesos de selección publica, escogiéndose los siguentes procesos para efectuar seguimiento:IDRD-DG-LP-036-2022, IDRD-SG-CM-043-2022 y IDRD-SG-SASI-051-2022, verificando que se cumplieron con todos los requisitos establecidos en el procedimiento, que se encuentra publicado en el aplicativo Isolución, por lo que no se hace necerio implementar acciones adicionales</t>
  </si>
  <si>
    <t xml:space="preserve">Matriz de seguimiento de los procesos de selección, la cual en la columna de observaciones se describen los avances y detalles de cada proceso, incluidas las observaciones de cada abogado que revisa el proceso. (Evidencia C1RC1)
</t>
  </si>
  <si>
    <t>Se adjunta matriz de seguimiento a los procesos de selección reportados (Evidencia RC1).</t>
  </si>
  <si>
    <t>En el segundo cuatrimestre de 2022, se han realizado 26 evaluaciones a procesos de selección, en los cuales se ha realizado la verificación, jurídica, técnica, económica y financiera. Así como la correspondiente designación del comité evaluador por parte del Ordenador del gasto.</t>
  </si>
  <si>
    <t>Entre el 1 de julio y el 30 de agosto de 2022, se suscribieron 19 procesos de selección publica, escogiéndose los siguentes 3 procesos para efectuar seguimiento: IDRD-SG-CM-007-2022, IDRD-SAF-IP-027-2022 y IDRD-SG-SAMC-039-2022, verificando que cuentan con la evaluación pertinente, por lo que no se hace necesario implementar acciones adicionales</t>
  </si>
  <si>
    <t>Relación de procesos suscritos en la vigencia 2022, con el enlace en el cual se puede consultar la evaluación realizada. (Evidencia C1RC2)</t>
  </si>
  <si>
    <t>Se adjnta matriz de seguimiento evaluaciones procesos de selección, en el cual se adjunta enlace donde se puede observar la evaluación realizada. (Evidencia RC2)</t>
  </si>
  <si>
    <t>En el perido comprendido entre mayo y agosto de 2022, se realizo el tramite de 774 solicitudes de modificaciones contractual, en los cuales se revisaron los documentos y la justificación de la modificación contractual.</t>
  </si>
  <si>
    <t>Se efectuó el análisis a 25 de 230 solicitudes de modificaciones realizadas en el periodo comprendido entre el 1 de julio de 2022 y hasta el 30 de agosto de 2022, observando que se cuentan con una adecuada justificación para dicho tramite</t>
  </si>
  <si>
    <t>Se adjunta matriz de seguimiento modificaciones contractuales realizadas en el periodo comprendido entre mayo y agosto de 2022. (Evidencia C1RC3)</t>
  </si>
  <si>
    <t>Se anexa, matriz de seguimiento a solicitudes de modificación revisadas (Evidencia RC3)</t>
  </si>
  <si>
    <t>Desde la Subdirección de Contratación como responsable de la supervisión de los contratos de la misma, mensualmente se realiza revisión de los informes de actividades de los contratos de prestación de servicios profesionales y de apoyo a la gestión.</t>
  </si>
  <si>
    <t>En el periodo comprendido entre el 1 de julio y el 30 de agosto de 2022, se efectuó la verificación en SECOP de 72 contratos de prestación de servicios, observando que contaran con la publicación de los respectivos informes en SECOP II, por lo que no se hace necerio implementar acciones adicionales</t>
  </si>
  <si>
    <t>Se adjunta una muestra de informes de actividades revisados y firmados por el Subdirector de Contratación como supervisor de los respectivos contratos. (Evidencia C1RC4)</t>
  </si>
  <si>
    <t>Se adjunta matriz con la relación de los 72 contratos revisados en SECOP II. (Evidencia RC4)</t>
  </si>
  <si>
    <t>En los meses de mayo a agosto de 2022, se revisaron 21 actas de liquidación, de los cuales se remitieron por corre electrónico, algunos ajustes a las actas revisadas</t>
  </si>
  <si>
    <t>Se realizo seguimiento a 4 de 40 liquidaciones en los meses de julio y agosto de 2022, en las que se revisó que cumplieran con las actividades descritas en el procedimiento</t>
  </si>
  <si>
    <t>Se adjuntan correos electrónicos solicitando el ajuste documento de acta de liquidación. (Evidencia C1RC5)</t>
  </si>
  <si>
    <t>Matriz seguimiento actas de licuidación (Evidencia RC5)</t>
  </si>
  <si>
    <t>APLICACIÓN DE CONTROLES:
De conformidad con el seguimiento y evidencias aportadas, se observó que el proceso implementó el control de manera adecuada y eficaz. Sin embargo, se sugiere dar claridad sobre los colores que se emplean en la matriz de seguimiento.  
RIESGO MATERIALIZADO: No se reporta materialización de riesgo. 
PLAN DE ACCIÓN: Los planes asociados a los riesgos, son monitoreados y evaluados por la Oficina Asesora de Planeación en el aplicativo ISOLUCION.</t>
  </si>
  <si>
    <t>APLICACIÓN DE CONTROLES:
De conformidad con el seguimiento y evidencias aportadas, se observó que el proceso implementó parcialmente el control, debido a que se observa ambigüedad al momento de corroborar las evidencias, frente a la trazabilidad del control. Es decir, el control se encuentra enfocado hacia las modalidades de contratación y las evidencias aportadas están asociadas a los contratos de prestación de servicios vinculados a la Subdirección de Contratación. Se recomienda dar claridad y precisión al control. 
RIESGO MATERIALIZADO: No se reporta.
PLAN DE ACCIÓN: Los planes asociados a los riesgos, son monitoreados y evaluados por la Oficina Asesora de Planeación en el aplicativo ISOLUCION.</t>
  </si>
  <si>
    <t>Se llevó a cabo dentro de los tiempos establecidos el comité interno de defensa jurídica con el equipo de colaboradores de la oficina asesora jurídica. 
Se diligencia y actualiza continuamente la matriz de seguimiento de procesos judiciales</t>
  </si>
  <si>
    <t>Se llevó a cabo dentro de los tiempos establecidos la reunión con el equipo de abogados teniendo en cuenta que se aboraron los temas concernientes a procedimientos, lineamientos de defensa, radicación de documentos en ejercicio de la defensa judicial.</t>
  </si>
  <si>
    <t xml:space="preserve">
Comité interno de defensa judicial trimestral: Se realiza comité de defensa jurídica el día 30 de junio , se adjunta carpeta en formato zip con las evidencias de la reunión, así como anexos de la misma. 
Matriz de procesos judiciales actualizada
</t>
  </si>
  <si>
    <t>Reunión con el equipo de abogados el día 27 de julio del 2022 se adjunta como evidencia correo con los compromisos de dicha reunión</t>
  </si>
  <si>
    <t>Se han adelantado los controles y planes de acción de acuerdo a los planes formulados, se lleva seguimiento diario de la matriz de control de solicitudes. 
Cada una de las solicitudes radicadas por los clubes deportivos cuenta con un estudio técnico realizado por el administrador deportivo, los cuales se adjutan como evidencia. 
Para la acción programada se realizó sensibilización sobre los posibles echos de corrpción en el trámite por parte del líder del proceso.</t>
  </si>
  <si>
    <t>Para el periodo reportado no se ha realizado la segunda reunión sobre posibles hechos de corrupción, el tema fue expuesto en el comité de defensa jurídica del 28 de marzo del 2022.</t>
  </si>
  <si>
    <t>Matriz de control de solicitudes de reconocimiento deportivo. Se adjunta matriz seguimiento de solicitudes en formato excel.
Lista de chequeo otorgamiento, actualización y renovación, lista de chequeo renovación clubes no deportivos, lista de chequeo otorgamiento clubes no deportivos, lista de chequeo actualización clubes no deportivo: Se adjuntan estudios técnicos realizados en el periodo reportado por los administradores deportivos en donde se verifica el cumplimiento de requisitos de acuerdo a la normativa vigente. 
Realizar dos reuniones al año al interior de la Oficina Asesora Juridica sobre los posibles hechos de corrupción en los trámites a cargo de la oficina: en reunión realizada el 28 de marzo de 2022 ( comité de defensa jurídica ) en el punto 5 se sensibiliza sobre los riesgos de gestión y corrupción, entre ello los posibles hechos de corrupción que se deben eviar al interior del proceso (pendiente segunda reunión para cumplir al 100% el plan de acción)</t>
  </si>
  <si>
    <t>El plan de acción se encuentra en términos para realizar la segunda reunión sobre posibles hechos de corrupción.</t>
  </si>
  <si>
    <r>
      <t>Verificar trimestralmente</t>
    </r>
    <r>
      <rPr>
        <b/>
        <sz val="11"/>
        <rFont val="Calibri"/>
        <family val="2"/>
        <scheme val="minor"/>
      </rPr>
      <t xml:space="preserve"> </t>
    </r>
    <r>
      <rPr>
        <sz val="11"/>
        <rFont val="Calibri"/>
        <family val="2"/>
        <scheme val="minor"/>
      </rPr>
      <t xml:space="preserve"> una muestra de 30 comprobantes de egreso representativos que se haya generado el pago en valor, cuenta y tercero para los cuales generó la autorización el ordenador del gasto  (documento de verificación de comprobantes) </t>
    </r>
  </si>
  <si>
    <t>APLICACIÓN DE CONTROLES:
De conformidad con el seguimiento y evidencias aportadas, se observó que el proceso implementó el control de manera adecuada y eficaz, en la que se observa trazabilidad de su ejecución. 
RIESGO MATERIALIZADO: No se reporta.
PLAN DE ACCIÓN: Los planes asociados a los riesgos, son monitoreados y evaluados por la Oficina Asesora de Planeación en el aplicativo ISOLUCION.</t>
  </si>
  <si>
    <t>Se escanean los expedientes físicos cada vez que se presenta una actuación procesal y se iguala con el virtual y se verifican que concuerde contra el número de expedientes registrados en la base de datos.
De igual manera en la plataforma de ISOLUCIÓN solo tenemos un indicador de corrupción el cual se actualiza mensualmente, y a la fecha nos se ha materializado el riesgo.</t>
  </si>
  <si>
    <t xml:space="preserve">
APLICACIÓN DE CONTROLES:
De conformidad con el seguimiento y evidencias aportadas, se observó que el proceso implementó el control de manera adecuada y eficaz, en la que se observa trazabilidad de su ejecución. 
RIESGO MATERIALIZADO: No se reporta.
PLAN DE ACCIÓN: Los planes asociados a los riesgos, son monitoreados y evaluados por la Oficina Asesora de Planeación en el aplicativo ISOLUCION.</t>
  </si>
  <si>
    <t>APLICACIÓN DE CONTROLES:
De conformidad con el seguimiento y evidencias aportadas, se observó que el proceso implementó el control. Sin embargo, se sugiere dar claridad sobre los colores que se emplean en la matriz de seguimiento.  
RIESGO MATERIALIZADO: No se reporta materialización de riesgo. 
PLAN DE ACCIÓN: Los planes asociados a los riesgos, son monitoreados y evaluados por la Oficina Asesora de Planeación en el aplicativo ISOLUCION.</t>
  </si>
  <si>
    <t xml:space="preserve">APLICACIÓN DE CONTROLES:
Se observó que el proceso realizó seguimiento y aporte evidencias de la aplicación del control. Sin embargo, al realizar la verificación de la implementación del control se observó: 
Que la documentación aportada en el seguimiento se alinea parcialmente con el control, toda vez que se observa el reporte de la ejecución de las campañas, más no se asocia documento que permita verificar que se dio cumplimiento en el periodo del plan de medios programados. En virtud de lo anterior, se requiere que se aporte el plan de medio con el cual se pueda cotejar lo programado versus lo ejecutado.  
RIESGO MATERIALIZADO: No se reporta. 
PLAN DE ACCIÓN: Los planes asociados a los riesgos, son monitoreados y evaluados por la Oficina Asesora de Planeación en el aplicativo ISOLUCION.
RECOMENDACIÓN: Aportar como parte del seguimiento, las acciones tomadas para aquellos casos en que las campañas no se ejecutaron en un 100%. </t>
  </si>
  <si>
    <t>"Se revisó los planes de medios presentados por la Central de Medios con el fin de verificar su ejecución y que no se presentaran pautas publicitarias en beneficio de un tercero a través de la Central de Medios, esta verificación consistio en :
-  Se verificó la factura presetanda por el medio
-  Se verificó que lo efectivamente facturado correspondiente a lo efectivamente ordenado, y aprobado
-  se cotejo la información registrada en la factura con el plan de  medios
-  Se verificó el valor efectivamente facturado por el medio y el valor efectivamente facturado por la central de medios 
-  Se verificó el recibo a satisfacción presentado por la central de medios y la certificación de pauta.
Se evidencio el Informe de ejecución de campaña presentado por la central de medios.
EVIDENCIAS
Doc Sgro Plan IDRD Es Deporte Local Abr- May 2022 Rev.3
Doc Sgto Plan IDRD-Deporte local Mar.2022 (1)
Doc Sgto Plan IDRD-Deporte local y carbono neutro Mar.2022 (1)
Doc Sgto Plan IDRD-Equipo Bogotá Paralímpico Feb.2022
Informes real cumplido de campaña"</t>
  </si>
  <si>
    <t xml:space="preserve">Se realizó revisión y ajustes de los contres asociados al riesgos. En virtud de lo anterior el presente control se inhabilita. 
El mapa se actualizo el 16 de agosto 2022.  
C1: 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AUDITORINTERNO DEL IDRD. </t>
  </si>
  <si>
    <r>
      <t xml:space="preserve">
</t>
    </r>
    <r>
      <rPr>
        <sz val="11"/>
        <rFont val="Calibri"/>
        <family val="2"/>
        <scheme val="minor"/>
      </rPr>
      <t>Descripción del estado y avance de las acciones desarrolladas por los Responsables de implementarlas (Controles y Plan de Acción)
En caso quese haya materializado el riesgo indicar las acciones realizadas, de acuerdo con lo establecido en la Política de Gestión del Riesgo del IDRD.</t>
    </r>
  </si>
  <si>
    <t xml:space="preserve">En la actualización se mantuvo el control. El mapa se actualizo el 16 de agosto 2022.  
Auditoria Interna: 
Auditoría al proceso de Adquisición de Bienes y Servicios 2022
Auditores: Jhon Alexander Torres, Raul Salas Casiani.
Las revisiones se realizaron mediante correos electronicos. 
Revisión informe preliminar
Revisión informe final.
Indicador:  Indicadores con seguimiento de acuerdo con la frecuencia (ISOLUCION)
</t>
  </si>
  <si>
    <t xml:space="preserve">No se presentó materialización del riesgo. </t>
  </si>
  <si>
    <t xml:space="preserve">El plan de acción se encuentra cargado en el aplicativo ISOLUCION, con sus seguimientos. </t>
  </si>
  <si>
    <t xml:space="preserve">Se realizó revisión y ajustes de los contres asociados al riesgos. En virtud de lo anterior el presente control se inhabilita. 
El mapa se actualizo el 16 de agosto 2022.  
C2: Validar en los sistemas  de información SIDEAP/ SIGEP que cada profesional asignado haya actualizado  en el sistema la "Declaración de Conflictos de Interés".  Diligenciar y firmar el formato "Declaración de Conflictos de Interese y Compromiso Ético". </t>
  </si>
  <si>
    <t xml:space="preserve">La trazabilidad de la información de la Auditoría al proceso de Adquisición de Bienes y Servicios, se encuentra en la carpeta  compartida de la OCI. </t>
  </si>
  <si>
    <t xml:space="preserve">Las evidencias de la ejecución de los controles asociados reposan en carpeta compartida de la OCI. </t>
  </si>
  <si>
    <t>APLICACIÓN DE CONTROLES:
Se observó que el proceso realizó seguimiento y aporte evidencias de la aplicación del control. Sin embargo, al realizar la verificación de la implementación del control se observó: 
Que las evidencias aportadas se alinean parcialmente con el control, por lo que no permite hacer una evaluación objetiva. 
•	Las evidencias dan cuenta de (2) informes de visitas realizadas los meses de mayo y junio, a los parques Simón Bolívar y Parque los novios respectivamente, mientras que el control que el control se direcciona a una periodicidad bimensual, que no se refleja en la trazabilidad de las evidencias aportadas. 
•	El informe tiene un carácter administrativo y no se observa información relevante que permitan evidenciar a través de las visitas un control sobre la verificación de la aplicación de las tarifas o retribución para el aprovechamiento económico de los escenarios y resultado de ello el recaudo.  
RIESGO MATERIALIZADO: No se reporta. No obstante, es importante señalar que en la auditoria al Proceso Administración Y Mantenimiento De Parques Y Escenarios-Aprovechamiento Económico Período Auditado: Vigencia 2021, se evidencio presuntamente materialización del riesgo asociados: *Registro de ingresos de manera no adecuada • Inconsistencia en la presentación de la información exógena (puede ser objeto de observaciones por parte de la DIAN).  
PLAN DE ACCIÓN: Los planes asociados a los riesgos, son monitoreados y evaluados por la Oficina Asesora de Planeación en el aplicativo ISOLUCION. 
RECOMENDACIÓN:  * Robustecer el informe, con análisis económico del comportamiento de los recaudos de ingresos percibidos por este concepto, teniendo en cuenta que el riesgo es de corrupción y su enfoque es de afectación económica o reputacional. * Precisión en las conclusiones y recomendaciones, ya que estas son lapsas y no aportan mejora al proceso, como tampoco herramientas de control. * Cotejar los resultados de la auditoria antes señaladas con la situación actual con el objeto de tomar acciones para la mejora del proceso.</t>
  </si>
  <si>
    <t xml:space="preserve">APLICACIÓN DE CONTROLES:
Se observó que el proceso realizó seguimiento y aporte evidencias de la aplicación del control. Sin embargo, al realizar la verificación de la implementación del control se observó: 
Que las evidencias aportadas no se armonizan directamente con el control, por lo que no permite hacer una evaluación objetiva. 
•	Las evidencias dan cuenta de mesas de trabajo entre contratista e interventoría en revisiones de los APU NP, mientras que el control se direcciona a la verificación por parte del Supervisor y personal de apoyo a la supervisión, que las actividades no previstas cuenten con la justificación y los soportes necesarios para su aprobación.
•	Se anexa radicado No. 285203, donde se evidencia memorando de solicitud de archivo de la documentación dirigido a la SC. Mientras que la evidencia asociada al control se direcciona a comunicaciones oficiales, como parte de la gestión realizada. 
RIESGO MATERIALIZADO: No se reporta riesgo materializado. No obstante, es importante señalar que en la auditoria al Proceso Diseño Y Construcción De Parques Y Escenarios - Estado De Avance De Las Obras Período Auditado: 01- Julio - 2021 al 31- Marzo – 2022, se evidencio presuntamente materialización del riesgo asociado APUS´S.
PLAN DE ACCIÓN: Los planes asociados a los riesgos, son monitoreados y evaluados por la Oficina Asesora de Planeación en el aplicativo RECOMENDACIÓN: * Hacer revisión del control en su integralidad, teniendo en cuentas sus variables, con el objeto de implementarlo de manera efectiva.  * Cotejar los resultados de la auditoria antes señaladas con la situación actual con el objeto de tomar acciones para la mejora del proceso. 
</t>
  </si>
  <si>
    <t>1. Control: Cruce y verificación del reporte de la central de comunicaciones con la programación de guardianes y jefes de rutas  por jornada cuya informacion debe coincidir. 
Seguimiento control: Para los meses de mayo, Junio, julio y agosto de 2022 se realizó la acción descrita.
2. Acción: Cruce y verificación del informe mensual que entregan los guardianes y jefes de ruta con la programación.
Seguimiento acción: Para los meses de de mayo, Junio, julio y agosto de 2022 se realizó la acción descrita.
EL RIESGO NO SE MATERIALIZÓ EN LO MESES OBJETO DE REPORTE</t>
  </si>
  <si>
    <t>Soportes Control: Correos de reporte y cuadros de Excel con verificaciones de  de mayo, Junio, julio y agosto de 2022
Soportes Acción: Correos de reporte y cuadros de Excel con verificaciones de de mayo, Junio, julio y agosto de 2022</t>
  </si>
  <si>
    <t>Drive</t>
  </si>
  <si>
    <t>1. Control: Verificar que la información del trámite  en la página  web, SUIT, guia de tramites y servicios  esté actualizada; al igual que en el portafolio de servicios y en  la  tarjeta  se especifique  la gratuidad del mismo.
Seguimiento control: Para los meses de mayo, Junio, julio y agosto de 2022 se realizó la acción descrita.
2. Acción: Establecer y verificar el número de descargas, a fin de monitorear el uso del micrositio. 
Seguimiento acción: Se verificó el número de descargas del micositio para los meses objeto de reporte.
EL RIESGO NO SE MATERIALIZÓ EN LO MESES OBJETO DE REPORTE.</t>
  </si>
  <si>
    <t>Soportes Control: Correos certificando la actualización de las páginas de los meses de mayo, Junio, julio y agosto de 2022
Soportes Acción: Correo de los meses de mayo, Junio, julio y agosto de 2022 con reporte de número de descargas en el micrositio</t>
  </si>
  <si>
    <t xml:space="preserve">Micositio </t>
  </si>
  <si>
    <t xml:space="preserve">Correos electronicos </t>
  </si>
  <si>
    <t>Debido a que no se recibio el seguimiento al mapa de riesgo de corrupción, la Oficina de Control Interno no pudo hacer la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</si>
</sst>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_-* #,##0.00\ _€_-;\-* #,##0.00\ _€_-;_-* &quot;-&quot;??\ _€_-;_-@_-"/>
    <numFmt numFmtId="165" formatCode="[$-C0A]d\-mmm\-yy;@"/>
    <numFmt numFmtId="166" formatCode="d/m/yyyy"/>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Narrow"/>
      <family val="2"/>
    </font>
    <font>
      <b/>
      <sz val="10"/>
      <color theme="1"/>
      <name val="Arial Narrow"/>
      <family val="2"/>
    </font>
    <font>
      <b/>
      <sz val="12"/>
      <color theme="1"/>
      <name val="Arial Narrow"/>
      <family val="2"/>
    </font>
    <font>
      <sz val="12"/>
      <color theme="1"/>
      <name val="Arial Narrow"/>
      <family val="2"/>
    </font>
    <font>
      <sz val="10"/>
      <name val="Arial Narrow"/>
      <family val="2"/>
    </font>
    <font>
      <sz val="3"/>
      <color theme="1"/>
      <name val="Arial Narrow"/>
      <family val="2"/>
    </font>
    <font>
      <b/>
      <sz val="3"/>
      <color theme="1"/>
      <name val="Arial Narrow"/>
      <family val="2"/>
    </font>
    <font>
      <sz val="8"/>
      <color theme="1"/>
      <name val="Arial Narrow"/>
      <family val="2"/>
    </font>
    <font>
      <sz val="7"/>
      <color theme="1"/>
      <name val="Arial Narrow"/>
      <family val="2"/>
    </font>
    <font>
      <sz val="10"/>
      <color rgb="FFFF0000"/>
      <name val="Arial Narrow"/>
      <family val="2"/>
    </font>
    <font>
      <sz val="14"/>
      <color theme="1"/>
      <name val="Arial Narrow"/>
      <family val="2"/>
    </font>
    <font>
      <b/>
      <sz val="11"/>
      <color theme="1"/>
      <name val="Arial Narrow"/>
      <family val="2"/>
    </font>
    <font>
      <b/>
      <sz val="11"/>
      <name val="Arial Narrow"/>
      <family val="2"/>
    </font>
    <font>
      <u/>
      <sz val="12"/>
      <color theme="1"/>
      <name val="Arial Narrow"/>
      <family val="2"/>
    </font>
    <font>
      <b/>
      <sz val="9"/>
      <color theme="1"/>
      <name val="Arial Narrow"/>
      <family val="2"/>
    </font>
    <font>
      <b/>
      <sz val="10"/>
      <color theme="9" tint="-0.249977111117893"/>
      <name val="Arial Narrow"/>
      <family val="2"/>
    </font>
    <font>
      <sz val="10"/>
      <name val="Mangal"/>
      <family val="2"/>
    </font>
    <font>
      <sz val="11"/>
      <color indexed="8"/>
      <name val="Calibri"/>
      <family val="2"/>
      <charset val="1"/>
    </font>
    <font>
      <sz val="11"/>
      <color theme="1"/>
      <name val="Arial"/>
      <family val="2"/>
    </font>
    <font>
      <b/>
      <sz val="14"/>
      <color theme="1"/>
      <name val="Arial"/>
      <family val="2"/>
    </font>
    <font>
      <sz val="10"/>
      <color theme="1"/>
      <name val="Arial"/>
      <family val="2"/>
    </font>
    <font>
      <sz val="11"/>
      <color rgb="FF000000"/>
      <name val="Calibri"/>
      <family val="2"/>
      <charset val="1"/>
    </font>
    <font>
      <sz val="11"/>
      <name val="Calibri"/>
      <family val="2"/>
      <scheme val="minor"/>
    </font>
    <font>
      <u/>
      <sz val="11"/>
      <name val="Calibri"/>
      <family val="2"/>
      <scheme val="minor"/>
    </font>
    <font>
      <b/>
      <sz val="11"/>
      <name val="Calibri"/>
      <family val="2"/>
      <scheme val="minor"/>
    </font>
    <font>
      <sz val="11"/>
      <color rgb="FF9C5700"/>
      <name val="Calibri"/>
      <family val="2"/>
      <scheme val="minor"/>
    </font>
  </fonts>
  <fills count="27">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BD4B4"/>
        <bgColor rgb="FFFBD4B4"/>
      </patternFill>
    </fill>
    <fill>
      <patternFill patternType="solid">
        <fgColor theme="0"/>
        <bgColor rgb="FFFBE5D6"/>
      </patternFill>
    </fill>
    <fill>
      <patternFill patternType="solid">
        <fgColor theme="0"/>
        <bgColor theme="0"/>
      </patternFill>
    </fill>
    <fill>
      <patternFill patternType="solid">
        <fgColor theme="7" tint="0.39997558519241921"/>
        <bgColor indexed="64"/>
      </patternFill>
    </fill>
    <fill>
      <patternFill patternType="solid">
        <fgColor theme="0"/>
        <bgColor rgb="FFFFFFFF"/>
      </patternFill>
    </fill>
    <fill>
      <patternFill patternType="solid">
        <fgColor theme="0"/>
        <bgColor rgb="FFFBE4D5"/>
      </patternFill>
    </fill>
    <fill>
      <patternFill patternType="solid">
        <fgColor rgb="FFFFFF00"/>
        <bgColor theme="0"/>
      </patternFill>
    </fill>
    <fill>
      <patternFill patternType="solid">
        <fgColor theme="2"/>
        <bgColor indexed="64"/>
      </patternFill>
    </fill>
    <fill>
      <patternFill patternType="solid">
        <fgColor rgb="FFFFFFFF"/>
        <bgColor rgb="FFFBE5D6"/>
      </patternFill>
    </fill>
    <fill>
      <patternFill patternType="solid">
        <fgColor rgb="FFFFC000"/>
        <bgColor indexed="64"/>
      </patternFill>
    </fill>
    <fill>
      <patternFill patternType="solid">
        <fgColor theme="0"/>
        <bgColor indexed="26"/>
      </patternFill>
    </fill>
    <fill>
      <patternFill patternType="solid">
        <fgColor indexed="9"/>
        <bgColor indexed="26"/>
      </patternFill>
    </fill>
    <fill>
      <patternFill patternType="solid">
        <fgColor rgb="FFFFFF00"/>
        <bgColor indexed="64"/>
      </patternFill>
    </fill>
    <fill>
      <patternFill patternType="solid">
        <fgColor rgb="FFFFEB9C"/>
      </patternFill>
    </fill>
    <fill>
      <patternFill patternType="solid">
        <fgColor theme="9" tint="0.59999389629810485"/>
        <bgColor indexed="64"/>
      </patternFill>
    </fill>
    <fill>
      <patternFill patternType="solid">
        <fgColor rgb="FFFFFF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0">
    <xf numFmtId="0" fontId="0" fillId="0" borderId="0"/>
    <xf numFmtId="164" fontId="1" fillId="0" borderId="0" applyFont="0" applyFill="0" applyBorder="0" applyAlignment="0" applyProtection="0"/>
    <xf numFmtId="0" fontId="19" fillId="0" borderId="0"/>
    <xf numFmtId="0" fontId="20" fillId="0" borderId="0"/>
    <xf numFmtId="44" fontId="1" fillId="0" borderId="0" applyFont="0" applyFill="0" applyBorder="0" applyAlignment="0" applyProtection="0"/>
    <xf numFmtId="0" fontId="21" fillId="0" borderId="0"/>
    <xf numFmtId="0" fontId="1" fillId="0" borderId="0"/>
    <xf numFmtId="0" fontId="24" fillId="0" borderId="0"/>
    <xf numFmtId="44" fontId="1" fillId="0" borderId="0" applyFont="0" applyFill="0" applyBorder="0" applyAlignment="0" applyProtection="0"/>
    <xf numFmtId="0" fontId="28" fillId="24" borderId="0" applyNumberFormat="0" applyBorder="0" applyAlignment="0" applyProtection="0"/>
  </cellStyleXfs>
  <cellXfs count="223">
    <xf numFmtId="0" fontId="0" fillId="0" borderId="0" xfId="0"/>
    <xf numFmtId="0" fontId="0" fillId="0" borderId="0" xfId="0" applyAlignment="1">
      <alignment wrapText="1"/>
    </xf>
    <xf numFmtId="0" fontId="3" fillId="0" borderId="0" xfId="0" applyFont="1" applyAlignment="1">
      <alignment horizontal="center" vertical="center"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5" fillId="0" borderId="0" xfId="0" applyFont="1" applyAlignment="1">
      <alignment horizontal="left" vertical="center"/>
    </xf>
    <xf numFmtId="1" fontId="3" fillId="0" borderId="0" xfId="1" applyNumberFormat="1" applyFont="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textRotation="90" wrapText="1"/>
    </xf>
    <xf numFmtId="0" fontId="3" fillId="0" borderId="1" xfId="0" applyFont="1" applyBorder="1" applyAlignment="1">
      <alignment horizontal="left" vertical="center" wrapText="1"/>
    </xf>
    <xf numFmtId="0" fontId="7"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3" fillId="0" borderId="6" xfId="0" applyFont="1" applyBorder="1" applyAlignment="1">
      <alignment horizontal="center" vertical="center" wrapText="1"/>
    </xf>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3" fillId="0" borderId="3" xfId="0" applyFont="1" applyBorder="1" applyAlignment="1">
      <alignment horizontal="center" vertical="center" wrapText="1"/>
    </xf>
    <xf numFmtId="0" fontId="6"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3" fillId="5" borderId="2"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8" fillId="0" borderId="11"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0" xfId="0" applyFont="1" applyAlignment="1">
      <alignment horizontal="center" vertical="center" wrapText="1"/>
    </xf>
    <xf numFmtId="0" fontId="6" fillId="6"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7" borderId="15" xfId="0" applyFont="1" applyFill="1" applyBorder="1" applyAlignment="1">
      <alignment horizontal="center" vertical="center" textRotation="90" wrapText="1"/>
    </xf>
    <xf numFmtId="0" fontId="13" fillId="6"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21" fillId="0" borderId="0" xfId="5"/>
    <xf numFmtId="0" fontId="21" fillId="9" borderId="1" xfId="5" applyFill="1" applyBorder="1" applyAlignment="1">
      <alignment horizontal="center"/>
    </xf>
    <xf numFmtId="0" fontId="25" fillId="12" borderId="1" xfId="0" applyFont="1" applyFill="1" applyBorder="1" applyAlignment="1">
      <alignment horizontal="center" vertical="center" wrapText="1"/>
    </xf>
    <xf numFmtId="0" fontId="25" fillId="13" borderId="1" xfId="0" applyFont="1" applyFill="1" applyBorder="1" applyAlignment="1">
      <alignment horizontal="center" vertical="center" wrapText="1"/>
    </xf>
    <xf numFmtId="0" fontId="25" fillId="0" borderId="0" xfId="0" applyFont="1" applyAlignment="1">
      <alignment horizontal="center" vertical="center" wrapText="1"/>
    </xf>
    <xf numFmtId="165" fontId="25" fillId="0" borderId="0" xfId="0" applyNumberFormat="1" applyFont="1" applyAlignment="1">
      <alignment horizontal="center" vertical="center" wrapText="1"/>
    </xf>
    <xf numFmtId="0" fontId="25" fillId="13" borderId="1" xfId="0" applyFont="1" applyFill="1" applyBorder="1" applyAlignment="1">
      <alignment horizontal="center" vertical="center"/>
    </xf>
    <xf numFmtId="1" fontId="25" fillId="0" borderId="1" xfId="0" applyNumberFormat="1" applyFont="1" applyBorder="1" applyAlignment="1">
      <alignment horizontal="center" vertical="center" wrapText="1"/>
    </xf>
    <xf numFmtId="0" fontId="25" fillId="17" borderId="1" xfId="0" applyFont="1" applyFill="1" applyBorder="1" applyAlignment="1">
      <alignment horizontal="center" vertical="center"/>
    </xf>
    <xf numFmtId="0" fontId="27" fillId="0" borderId="0" xfId="0" applyFont="1" applyAlignment="1">
      <alignment horizontal="center" vertical="center" wrapText="1"/>
    </xf>
    <xf numFmtId="0" fontId="25" fillId="8" borderId="1" xfId="0" applyFont="1" applyFill="1" applyBorder="1" applyAlignment="1">
      <alignment horizontal="center" vertical="center" wrapText="1"/>
    </xf>
    <xf numFmtId="0" fontId="25" fillId="16" borderId="1" xfId="0" applyFont="1" applyFill="1" applyBorder="1" applyAlignment="1">
      <alignment horizontal="center" vertical="center" wrapText="1"/>
    </xf>
    <xf numFmtId="0" fontId="25" fillId="8" borderId="1" xfId="0" applyFont="1" applyFill="1" applyBorder="1" applyAlignment="1">
      <alignment vertical="center" wrapText="1"/>
    </xf>
    <xf numFmtId="0" fontId="25" fillId="8" borderId="1" xfId="0" applyFont="1" applyFill="1" applyBorder="1" applyAlignment="1">
      <alignment horizontal="justify" vertical="center" wrapText="1"/>
    </xf>
    <xf numFmtId="0" fontId="25" fillId="13" borderId="1" xfId="0" applyFont="1" applyFill="1" applyBorder="1" applyAlignment="1">
      <alignment horizontal="justify" vertical="center" wrapText="1"/>
    </xf>
    <xf numFmtId="0" fontId="25" fillId="0" borderId="0" xfId="0" applyFont="1" applyAlignment="1">
      <alignment horizontal="justify" vertical="center" wrapText="1"/>
    </xf>
    <xf numFmtId="0" fontId="25"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0" fontId="25" fillId="8" borderId="1" xfId="0" applyFont="1" applyFill="1" applyBorder="1" applyAlignment="1">
      <alignment horizontal="justify" vertical="top" wrapText="1"/>
    </xf>
    <xf numFmtId="0" fontId="25" fillId="0" borderId="1" xfId="0" applyFont="1" applyBorder="1" applyAlignment="1">
      <alignment vertical="center" wrapText="1"/>
    </xf>
    <xf numFmtId="0" fontId="27" fillId="0" borderId="1" xfId="0" applyFont="1" applyBorder="1" applyAlignment="1">
      <alignment horizontal="left" vertical="center" wrapText="1"/>
    </xf>
    <xf numFmtId="0" fontId="25" fillId="8" borderId="1" xfId="0" applyFont="1" applyFill="1" applyBorder="1" applyAlignment="1">
      <alignment horizontal="left" vertical="center" wrapText="1"/>
    </xf>
    <xf numFmtId="0" fontId="25" fillId="8" borderId="1" xfId="0" applyFont="1" applyFill="1" applyBorder="1" applyAlignment="1">
      <alignment horizontal="left" vertical="center"/>
    </xf>
    <xf numFmtId="0" fontId="25" fillId="21" borderId="1" xfId="3" applyFont="1" applyFill="1" applyBorder="1" applyAlignment="1">
      <alignment horizontal="left" vertical="center" wrapText="1"/>
    </xf>
    <xf numFmtId="14" fontId="25" fillId="8" borderId="1" xfId="0" applyNumberFormat="1" applyFont="1" applyFill="1" applyBorder="1" applyAlignment="1">
      <alignment horizontal="left" vertical="center" wrapText="1"/>
    </xf>
    <xf numFmtId="0" fontId="27" fillId="0" borderId="13" xfId="0" applyFont="1" applyBorder="1" applyAlignment="1">
      <alignment horizontal="center" vertical="center" wrapText="1"/>
    </xf>
    <xf numFmtId="0" fontId="25" fillId="8" borderId="1" xfId="0" applyFont="1" applyFill="1" applyBorder="1" applyAlignment="1">
      <alignment horizontal="center" vertical="center"/>
    </xf>
    <xf numFmtId="0" fontId="25" fillId="8" borderId="1" xfId="0" applyFont="1" applyFill="1" applyBorder="1" applyAlignment="1">
      <alignment horizontal="center" wrapText="1"/>
    </xf>
    <xf numFmtId="0" fontId="25" fillId="0" borderId="1" xfId="0" applyFont="1" applyBorder="1" applyAlignment="1">
      <alignment horizontal="justify" vertical="top" wrapText="1"/>
    </xf>
    <xf numFmtId="0" fontId="25" fillId="19" borderId="1" xfId="0" applyFont="1" applyFill="1" applyBorder="1" applyAlignment="1">
      <alignment horizontal="left" vertical="center"/>
    </xf>
    <xf numFmtId="0" fontId="25" fillId="19" borderId="1" xfId="0" applyFont="1" applyFill="1" applyBorder="1" applyAlignment="1">
      <alignment horizontal="left"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justify" vertical="center" wrapText="1"/>
    </xf>
    <xf numFmtId="0" fontId="25" fillId="8" borderId="0" xfId="0" applyFont="1" applyFill="1" applyAlignment="1">
      <alignment horizontal="left" vertical="center"/>
    </xf>
    <xf numFmtId="0" fontId="25" fillId="0" borderId="0" xfId="0" applyFont="1" applyAlignment="1">
      <alignment horizontal="left" vertical="center"/>
    </xf>
    <xf numFmtId="0" fontId="25" fillId="23"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8" borderId="13" xfId="0" applyFont="1" applyFill="1" applyBorder="1" applyAlignment="1">
      <alignment horizontal="center" vertical="center" wrapText="1"/>
    </xf>
    <xf numFmtId="0" fontId="25" fillId="12" borderId="1" xfId="0" applyFont="1" applyFill="1" applyBorder="1" applyAlignment="1">
      <alignment vertical="center" wrapText="1"/>
    </xf>
    <xf numFmtId="0" fontId="25" fillId="6" borderId="1" xfId="0" applyFont="1" applyFill="1" applyBorder="1" applyAlignment="1">
      <alignment vertical="center" wrapText="1"/>
    </xf>
    <xf numFmtId="165" fontId="25" fillId="0" borderId="1" xfId="0" applyNumberFormat="1" applyFont="1" applyBorder="1" applyAlignment="1">
      <alignment horizontal="center" vertical="center" wrapText="1"/>
    </xf>
    <xf numFmtId="0" fontId="25" fillId="6" borderId="1" xfId="0" applyFont="1" applyFill="1" applyBorder="1" applyAlignment="1">
      <alignment horizontal="center" vertical="center" wrapText="1"/>
    </xf>
    <xf numFmtId="0" fontId="25" fillId="14" borderId="1" xfId="0" applyFont="1" applyFill="1" applyBorder="1" applyAlignment="1">
      <alignment horizontal="center" vertical="center" wrapText="1"/>
    </xf>
    <xf numFmtId="0" fontId="25" fillId="15" borderId="1" xfId="0" applyFont="1" applyFill="1" applyBorder="1" applyAlignment="1">
      <alignment horizontal="center" vertical="center" wrapText="1"/>
    </xf>
    <xf numFmtId="166" fontId="25" fillId="0" borderId="1" xfId="0" applyNumberFormat="1" applyFont="1" applyBorder="1" applyAlignment="1">
      <alignment horizontal="center" vertical="center" wrapText="1"/>
    </xf>
    <xf numFmtId="0" fontId="25" fillId="18" borderId="1" xfId="0" applyFont="1" applyFill="1" applyBorder="1" applyAlignment="1">
      <alignment horizontal="center" vertical="center" wrapText="1"/>
    </xf>
    <xf numFmtId="166" fontId="25" fillId="8" borderId="1" xfId="0" applyNumberFormat="1" applyFont="1" applyFill="1" applyBorder="1" applyAlignment="1">
      <alignment horizontal="center" vertical="center" wrapText="1"/>
    </xf>
    <xf numFmtId="0" fontId="25" fillId="19" borderId="1" xfId="0" applyFont="1" applyFill="1" applyBorder="1" applyAlignment="1">
      <alignment horizontal="center" vertical="center" wrapText="1"/>
    </xf>
    <xf numFmtId="0" fontId="25" fillId="19" borderId="1" xfId="7" applyFont="1" applyFill="1" applyBorder="1" applyAlignment="1">
      <alignment horizontal="left" vertical="center" wrapText="1"/>
    </xf>
    <xf numFmtId="1" fontId="25" fillId="19" borderId="1" xfId="0" applyNumberFormat="1" applyFont="1" applyFill="1" applyBorder="1" applyAlignment="1">
      <alignment horizontal="left" vertical="center" wrapText="1"/>
    </xf>
    <xf numFmtId="0" fontId="25" fillId="0" borderId="1" xfId="7" applyFont="1" applyBorder="1" applyAlignment="1">
      <alignment horizontal="left" vertical="center" wrapText="1"/>
    </xf>
    <xf numFmtId="0" fontId="25" fillId="26" borderId="1" xfId="0" applyFont="1" applyFill="1" applyBorder="1" applyAlignment="1">
      <alignment horizontal="justify" vertical="top" wrapText="1"/>
    </xf>
    <xf numFmtId="0" fontId="25" fillId="26" borderId="1" xfId="0" applyFont="1" applyFill="1" applyBorder="1" applyAlignment="1">
      <alignment horizontal="center" vertical="center" wrapText="1"/>
    </xf>
    <xf numFmtId="0" fontId="25" fillId="8" borderId="1" xfId="0" applyFont="1" applyFill="1" applyBorder="1" applyAlignment="1">
      <alignment vertical="center"/>
    </xf>
    <xf numFmtId="0" fontId="25" fillId="20" borderId="1" xfId="0" applyFont="1" applyFill="1" applyBorder="1" applyAlignment="1">
      <alignment horizontal="center" vertical="center" wrapText="1"/>
    </xf>
    <xf numFmtId="0" fontId="25" fillId="20" borderId="1" xfId="0" applyFont="1" applyFill="1" applyBorder="1" applyAlignment="1">
      <alignment vertical="center"/>
    </xf>
    <xf numFmtId="0" fontId="25" fillId="19" borderId="1" xfId="0" applyFont="1" applyFill="1" applyBorder="1" applyAlignment="1">
      <alignment horizontal="justify" vertical="center" wrapText="1"/>
    </xf>
    <xf numFmtId="0" fontId="25" fillId="12" borderId="1" xfId="0" applyFont="1" applyFill="1" applyBorder="1" applyAlignment="1">
      <alignment horizontal="left" vertical="center"/>
    </xf>
    <xf numFmtId="0" fontId="25" fillId="12" borderId="1" xfId="7" applyFont="1" applyFill="1" applyBorder="1" applyAlignment="1">
      <alignment horizontal="left" vertical="center" wrapText="1"/>
    </xf>
    <xf numFmtId="0" fontId="25" fillId="8" borderId="1" xfId="7" applyFont="1" applyFill="1" applyBorder="1" applyAlignment="1">
      <alignment horizontal="left" vertical="center" wrapText="1"/>
    </xf>
    <xf numFmtId="0" fontId="25" fillId="15" borderId="1" xfId="0" applyFont="1" applyFill="1" applyBorder="1" applyAlignment="1">
      <alignment horizontal="left" vertical="center" wrapText="1"/>
    </xf>
    <xf numFmtId="0" fontId="0" fillId="0" borderId="1" xfId="0" applyBorder="1" applyAlignment="1">
      <alignment horizontal="justify" vertical="top" wrapText="1"/>
    </xf>
    <xf numFmtId="0" fontId="0" fillId="0" borderId="1" xfId="0" applyBorder="1" applyAlignment="1">
      <alignment vertical="center" wrapText="1"/>
    </xf>
    <xf numFmtId="0" fontId="25" fillId="8" borderId="1" xfId="0" applyFont="1" applyFill="1" applyBorder="1" applyAlignment="1">
      <alignment horizontal="justify" vertical="center"/>
    </xf>
    <xf numFmtId="0" fontId="25" fillId="16" borderId="1" xfId="0" applyFont="1" applyFill="1" applyBorder="1" applyAlignment="1">
      <alignment horizontal="justify" vertical="center" wrapText="1"/>
    </xf>
    <xf numFmtId="0" fontId="25" fillId="8"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5" fillId="8" borderId="1" xfId="3" applyFont="1" applyFill="1" applyBorder="1" applyAlignment="1">
      <alignment horizontal="center" vertical="center" wrapText="1"/>
    </xf>
    <xf numFmtId="14" fontId="25" fillId="8"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25" fillId="8" borderId="1" xfId="0" applyFont="1" applyFill="1" applyBorder="1" applyAlignment="1">
      <alignment horizontal="center" vertical="center"/>
    </xf>
    <xf numFmtId="0" fontId="25" fillId="8" borderId="1" xfId="0" applyFont="1" applyFill="1" applyBorder="1" applyAlignment="1">
      <alignment horizontal="justify" vertical="center" wrapText="1"/>
    </xf>
    <xf numFmtId="0" fontId="25" fillId="12" borderId="1" xfId="0" applyFont="1" applyFill="1" applyBorder="1" applyAlignment="1">
      <alignment horizontal="center" vertical="center" wrapText="1"/>
    </xf>
    <xf numFmtId="1" fontId="25" fillId="0" borderId="1" xfId="0" applyNumberFormat="1" applyFont="1" applyBorder="1" applyAlignment="1">
      <alignment horizontal="center" vertical="center" wrapText="1"/>
    </xf>
    <xf numFmtId="0" fontId="25" fillId="8" borderId="1" xfId="0" applyFont="1" applyFill="1" applyBorder="1" applyAlignment="1">
      <alignment horizontal="left" vertical="center" wrapText="1"/>
    </xf>
    <xf numFmtId="0" fontId="25" fillId="15" borderId="1" xfId="0" applyFont="1" applyFill="1" applyBorder="1" applyAlignment="1">
      <alignment horizontal="center" vertical="center" wrapText="1"/>
    </xf>
    <xf numFmtId="14" fontId="25" fillId="8" borderId="1" xfId="0" applyNumberFormat="1" applyFont="1" applyFill="1" applyBorder="1" applyAlignment="1">
      <alignment horizontal="left" vertical="center" wrapText="1"/>
    </xf>
    <xf numFmtId="1" fontId="25" fillId="12" borderId="1" xfId="7" applyNumberFormat="1" applyFont="1" applyFill="1" applyBorder="1" applyAlignment="1">
      <alignment horizontal="left" vertical="center" wrapText="1"/>
    </xf>
    <xf numFmtId="0" fontId="25" fillId="12" borderId="1" xfId="0" applyFont="1" applyFill="1" applyBorder="1" applyAlignment="1">
      <alignment horizontal="left" vertical="center" wrapText="1"/>
    </xf>
    <xf numFmtId="0" fontId="25" fillId="21" borderId="1" xfId="3" applyFont="1" applyFill="1" applyBorder="1" applyAlignment="1">
      <alignment horizontal="left" vertical="center" wrapText="1"/>
    </xf>
    <xf numFmtId="0" fontId="25" fillId="8" borderId="1" xfId="6" applyFont="1" applyFill="1" applyBorder="1" applyAlignment="1">
      <alignment horizontal="justify" vertical="center" wrapText="1"/>
    </xf>
    <xf numFmtId="0" fontId="25" fillId="8" borderId="1" xfId="6" applyFont="1" applyFill="1" applyBorder="1" applyAlignment="1">
      <alignment horizontal="left" vertical="center" wrapText="1"/>
    </xf>
    <xf numFmtId="0" fontId="25" fillId="0" borderId="1" xfId="6" applyFont="1" applyBorder="1" applyAlignment="1">
      <alignment horizontal="center" vertical="center" wrapText="1"/>
    </xf>
    <xf numFmtId="0" fontId="25" fillId="0" borderId="1" xfId="6" applyFont="1" applyBorder="1" applyAlignment="1">
      <alignment horizontal="justify" vertical="center" wrapText="1"/>
    </xf>
    <xf numFmtId="0" fontId="25" fillId="8" borderId="1" xfId="6" applyFont="1" applyFill="1" applyBorder="1" applyAlignment="1">
      <alignment horizontal="center" vertical="center"/>
    </xf>
    <xf numFmtId="0" fontId="25" fillId="8" borderId="1" xfId="6" applyFont="1" applyFill="1" applyBorder="1" applyAlignment="1">
      <alignment horizontal="center" vertical="center" wrapText="1"/>
    </xf>
    <xf numFmtId="0" fontId="25" fillId="0" borderId="1" xfId="6" applyFont="1" applyBorder="1" applyAlignment="1">
      <alignment horizontal="left" vertical="center" wrapText="1"/>
    </xf>
    <xf numFmtId="0" fontId="25" fillId="13" borderId="1" xfId="0" applyFont="1" applyFill="1" applyBorder="1" applyAlignment="1">
      <alignment horizontal="center" vertical="center" wrapText="1"/>
    </xf>
    <xf numFmtId="0" fontId="25" fillId="8" borderId="1" xfId="3" applyFont="1" applyFill="1" applyBorder="1" applyAlignment="1">
      <alignment horizontal="justify" vertical="center" wrapText="1"/>
    </xf>
    <xf numFmtId="14" fontId="25" fillId="0" borderId="1" xfId="6" applyNumberFormat="1" applyFont="1" applyBorder="1" applyAlignment="1">
      <alignment horizontal="center" vertical="center" wrapText="1"/>
    </xf>
    <xf numFmtId="0" fontId="25" fillId="19" borderId="1" xfId="0" applyFont="1" applyFill="1" applyBorder="1" applyAlignment="1">
      <alignment horizontal="left" vertical="center"/>
    </xf>
    <xf numFmtId="0" fontId="25" fillId="13" borderId="1" xfId="0" applyFont="1" applyFill="1" applyBorder="1" applyAlignment="1">
      <alignment horizontal="center" vertical="center"/>
    </xf>
    <xf numFmtId="0" fontId="25" fillId="0" borderId="1" xfId="0" applyFont="1" applyBorder="1" applyAlignment="1">
      <alignment horizontal="justify" vertical="center" wrapText="1"/>
    </xf>
    <xf numFmtId="0" fontId="25" fillId="19" borderId="1" xfId="0" applyFont="1" applyFill="1" applyBorder="1" applyAlignment="1">
      <alignment horizontal="left" vertical="center" wrapText="1"/>
    </xf>
    <xf numFmtId="0" fontId="25" fillId="0" borderId="1" xfId="0" applyFont="1" applyBorder="1" applyAlignment="1">
      <alignmen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5" fillId="8" borderId="1" xfId="0" applyFont="1" applyFill="1" applyBorder="1" applyAlignment="1">
      <alignment horizontal="left" vertical="center"/>
    </xf>
    <xf numFmtId="0" fontId="25" fillId="23" borderId="1" xfId="0" applyFont="1" applyFill="1" applyBorder="1" applyAlignment="1">
      <alignment horizontal="left" vertical="center" wrapText="1"/>
    </xf>
    <xf numFmtId="14" fontId="25" fillId="0" borderId="1" xfId="0" applyNumberFormat="1" applyFont="1" applyBorder="1" applyAlignment="1">
      <alignment horizontal="left" vertical="center" wrapText="1"/>
    </xf>
    <xf numFmtId="0" fontId="25" fillId="22" borderId="1" xfId="3" applyFont="1" applyFill="1" applyBorder="1" applyAlignment="1">
      <alignment horizontal="left" vertical="center" wrapText="1"/>
    </xf>
    <xf numFmtId="0" fontId="25" fillId="0" borderId="1" xfId="0" applyFont="1" applyBorder="1" applyAlignment="1">
      <alignment horizontal="left" vertical="center"/>
    </xf>
    <xf numFmtId="0" fontId="25" fillId="6" borderId="1" xfId="0" applyFont="1" applyFill="1" applyBorder="1" applyAlignment="1">
      <alignment horizontal="justify" vertical="center" wrapText="1"/>
    </xf>
    <xf numFmtId="0" fontId="27" fillId="25" borderId="18" xfId="0" applyFont="1" applyFill="1" applyBorder="1" applyAlignment="1">
      <alignment horizontal="center" vertical="center" wrapText="1"/>
    </xf>
    <xf numFmtId="0" fontId="27" fillId="25" borderId="19" xfId="0" applyFont="1" applyFill="1" applyBorder="1" applyAlignment="1">
      <alignment horizontal="center" vertical="center" wrapText="1"/>
    </xf>
    <xf numFmtId="0" fontId="27" fillId="25" borderId="22" xfId="0" applyFont="1" applyFill="1" applyBorder="1" applyAlignment="1">
      <alignment horizontal="center" vertical="center" wrapText="1"/>
    </xf>
    <xf numFmtId="0" fontId="27" fillId="24" borderId="6" xfId="9" applyFont="1" applyBorder="1" applyAlignment="1">
      <alignment horizontal="center" vertical="center" wrapText="1"/>
    </xf>
    <xf numFmtId="0" fontId="25" fillId="0" borderId="1" xfId="0" applyFont="1" applyBorder="1" applyAlignment="1">
      <alignment horizontal="center" vertical="center"/>
    </xf>
    <xf numFmtId="0" fontId="25" fillId="22" borderId="1" xfId="3" applyFont="1" applyFill="1" applyBorder="1" applyAlignment="1">
      <alignment horizontal="center" vertical="center" wrapText="1"/>
    </xf>
    <xf numFmtId="0" fontId="25" fillId="8" borderId="1" xfId="0" applyFont="1" applyFill="1" applyBorder="1" applyAlignment="1">
      <alignment horizontal="justify" vertical="top" wrapText="1"/>
    </xf>
    <xf numFmtId="0" fontId="27" fillId="6" borderId="17"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1"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10" borderId="6"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10" borderId="13" xfId="0" applyFont="1" applyFill="1" applyBorder="1" applyAlignment="1">
      <alignment horizontal="center" vertical="center" wrapText="1"/>
    </xf>
    <xf numFmtId="0" fontId="27" fillId="11" borderId="6" xfId="0" applyFont="1" applyFill="1" applyBorder="1" applyAlignment="1">
      <alignment horizontal="center" vertical="center" wrapText="1"/>
    </xf>
    <xf numFmtId="0" fontId="27" fillId="11" borderId="1" xfId="0"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27" fillId="0" borderId="6" xfId="0" applyFont="1" applyBorder="1" applyAlignment="1">
      <alignment horizontal="center" vertical="center" wrapText="1"/>
    </xf>
    <xf numFmtId="0" fontId="27" fillId="0" borderId="13" xfId="0" applyFont="1" applyBorder="1" applyAlignment="1">
      <alignment horizontal="center" vertical="center" wrapText="1"/>
    </xf>
    <xf numFmtId="0" fontId="27" fillId="6" borderId="1" xfId="0" applyFont="1" applyFill="1" applyBorder="1" applyAlignment="1">
      <alignment horizontal="justify" vertical="center" wrapText="1"/>
    </xf>
    <xf numFmtId="0" fontId="27" fillId="6" borderId="6" xfId="0" applyFont="1" applyFill="1" applyBorder="1" applyAlignment="1">
      <alignment horizontal="center" vertical="center" textRotation="90" wrapText="1"/>
    </xf>
    <xf numFmtId="0" fontId="27" fillId="6" borderId="1" xfId="0" applyFont="1" applyFill="1" applyBorder="1" applyAlignment="1">
      <alignment horizontal="center" vertical="center" textRotation="90" wrapText="1"/>
    </xf>
    <xf numFmtId="0" fontId="27" fillId="6" borderId="13" xfId="0" applyFont="1" applyFill="1" applyBorder="1" applyAlignment="1">
      <alignment horizontal="center" vertical="center" textRotation="90" wrapText="1"/>
    </xf>
    <xf numFmtId="0" fontId="27" fillId="2" borderId="6"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0" fillId="0" borderId="1" xfId="0" applyBorder="1" applyAlignment="1">
      <alignment vertical="center" wrapText="1"/>
    </xf>
    <xf numFmtId="0" fontId="0" fillId="26" borderId="1" xfId="0" applyFill="1" applyBorder="1" applyAlignment="1">
      <alignment horizontal="center" vertical="center" wrapText="1"/>
    </xf>
    <xf numFmtId="0" fontId="0" fillId="26" borderId="1" xfId="0" applyFill="1" applyBorder="1" applyAlignment="1">
      <alignment horizontal="justify" vertical="top" wrapText="1"/>
    </xf>
    <xf numFmtId="0" fontId="23" fillId="0" borderId="1" xfId="5" applyFont="1" applyBorder="1" applyAlignment="1">
      <alignment horizontal="left" vertical="top"/>
    </xf>
    <xf numFmtId="0" fontId="22" fillId="9" borderId="1" xfId="5" applyFont="1" applyFill="1" applyBorder="1" applyAlignment="1">
      <alignment horizont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3" xfId="0" applyFont="1" applyBorder="1" applyAlignment="1">
      <alignment horizontal="left" vertical="center" wrapText="1"/>
    </xf>
    <xf numFmtId="0" fontId="3" fillId="0" borderId="3" xfId="0" applyFont="1" applyBorder="1" applyAlignment="1">
      <alignment horizontal="left" vertical="center" wrapText="1"/>
    </xf>
    <xf numFmtId="0" fontId="14" fillId="6" borderId="13"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3" fillId="3" borderId="13"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2" xfId="0" applyFont="1" applyBorder="1" applyAlignment="1">
      <alignment horizontal="left" vertical="center" wrapText="1"/>
    </xf>
    <xf numFmtId="0" fontId="3" fillId="3"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3" xfId="0" applyFont="1" applyBorder="1" applyAlignment="1">
      <alignment horizontal="center" vertical="center" wrapText="1"/>
    </xf>
    <xf numFmtId="0" fontId="14" fillId="3" borderId="1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7" xfId="0" applyFont="1" applyBorder="1" applyAlignment="1">
      <alignment horizontal="left" vertical="center" wrapText="1"/>
    </xf>
    <xf numFmtId="0" fontId="3" fillId="0" borderId="9" xfId="0" applyFont="1" applyBorder="1" applyAlignment="1">
      <alignment horizontal="left" vertical="center" wrapText="1"/>
    </xf>
    <xf numFmtId="0" fontId="3" fillId="0" borderId="12" xfId="0" applyFont="1" applyBorder="1" applyAlignment="1">
      <alignment horizontal="left" vertical="center" wrapText="1"/>
    </xf>
    <xf numFmtId="0" fontId="3" fillId="0" borderId="5" xfId="0" applyFont="1" applyBorder="1" applyAlignment="1">
      <alignment horizontal="left" vertical="center" wrapText="1"/>
    </xf>
    <xf numFmtId="0" fontId="3" fillId="0" borderId="11" xfId="0" applyFont="1" applyBorder="1" applyAlignment="1">
      <alignment horizontal="left" vertical="center" wrapText="1"/>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cellXfs>
  <cellStyles count="10">
    <cellStyle name="Millares" xfId="1" builtinId="3"/>
    <cellStyle name="Moneda 2" xfId="4" xr:uid="{00000000-0005-0000-0000-000001000000}"/>
    <cellStyle name="Moneda 2 2" xfId="8" xr:uid="{67E7C2A5-AB66-4785-A557-D375800F201B}"/>
    <cellStyle name="Neutral" xfId="9" builtinId="28"/>
    <cellStyle name="Normal" xfId="0" builtinId="0"/>
    <cellStyle name="Normal 2" xfId="6" xr:uid="{0F5FD5D8-0873-4874-8EA2-751BC54D4A29}"/>
    <cellStyle name="Normal 2 2" xfId="2" xr:uid="{00000000-0005-0000-0000-000003000000}"/>
    <cellStyle name="Normal 2 2 2" xfId="5" xr:uid="{E6D549B3-1E68-45B0-BC3D-2C35DD9F4453}"/>
    <cellStyle name="Normal 3" xfId="3" xr:uid="{00000000-0005-0000-0000-000004000000}"/>
    <cellStyle name="TableStyleLight1" xfId="7" xr:uid="{F2BF627B-4E5C-4AA5-AFA3-35505938CADC}"/>
  </cellStyles>
  <dxfs count="205">
    <dxf>
      <font>
        <b/>
        <i val="0"/>
        <color rgb="FF460000"/>
      </font>
      <fill>
        <patternFill>
          <bgColor rgb="FFFF0000"/>
        </patternFill>
      </fill>
    </dxf>
    <dxf>
      <font>
        <b/>
        <i val="0"/>
        <color rgb="FF401D06"/>
      </font>
      <fill>
        <patternFill>
          <bgColor rgb="FFD75E13"/>
        </patternFill>
      </fill>
    </dxf>
    <dxf>
      <font>
        <b/>
        <i val="0"/>
        <color rgb="FF221900"/>
      </font>
      <fill>
        <patternFill>
          <bgColor rgb="FFFFFF00"/>
        </patternFill>
      </fill>
    </dxf>
    <dxf>
      <font>
        <b/>
        <i val="0"/>
        <color theme="9" tint="-0.499984740745262"/>
      </font>
      <fill>
        <patternFill>
          <bgColor rgb="FF92D050"/>
        </patternFill>
      </fill>
    </dxf>
    <dxf>
      <font>
        <b/>
        <i val="0"/>
        <color rgb="FF460000"/>
      </font>
      <fill>
        <patternFill>
          <bgColor rgb="FFFF0000"/>
        </patternFill>
      </fill>
    </dxf>
    <dxf>
      <font>
        <b/>
        <i val="0"/>
        <color rgb="FF401D06"/>
      </font>
      <fill>
        <patternFill>
          <bgColor rgb="FFD75E13"/>
        </patternFill>
      </fill>
    </dxf>
    <dxf>
      <font>
        <b/>
        <i val="0"/>
        <color rgb="FF221900"/>
      </font>
      <fill>
        <patternFill>
          <bgColor rgb="FFFFFF00"/>
        </patternFill>
      </fill>
    </dxf>
    <dxf>
      <font>
        <b/>
        <i val="0"/>
        <color theme="9" tint="-0.499984740745262"/>
      </font>
      <fill>
        <patternFill>
          <bgColor rgb="FF92D050"/>
        </patternFill>
      </fill>
    </dxf>
    <dxf>
      <font>
        <b/>
        <i val="0"/>
        <color rgb="FF460000"/>
      </font>
      <fill>
        <patternFill>
          <bgColor rgb="FFFF0000"/>
        </patternFill>
      </fill>
    </dxf>
    <dxf>
      <font>
        <b/>
        <i val="0"/>
        <color rgb="FF401D06"/>
      </font>
      <fill>
        <patternFill>
          <bgColor rgb="FFD75E13"/>
        </patternFill>
      </fill>
    </dxf>
    <dxf>
      <font>
        <b/>
        <i val="0"/>
        <color rgb="FF221900"/>
      </font>
      <fill>
        <patternFill>
          <bgColor rgb="FFFFFF00"/>
        </patternFill>
      </fill>
    </dxf>
    <dxf>
      <font>
        <b/>
        <i val="0"/>
        <color theme="9" tint="-0.499984740745262"/>
      </font>
      <fill>
        <patternFill>
          <bgColor rgb="FF92D050"/>
        </patternFill>
      </fill>
    </dxf>
    <dxf>
      <font>
        <b/>
        <i val="0"/>
        <color rgb="FFC00000"/>
      </font>
      <fill>
        <patternFill>
          <bgColor rgb="FFFEBFB8"/>
        </patternFill>
      </fill>
    </dxf>
    <dxf>
      <font>
        <b/>
        <i val="0"/>
        <color theme="5" tint="-0.499984740745262"/>
      </font>
      <fill>
        <patternFill>
          <bgColor theme="5" tint="0.39994506668294322"/>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b/>
        <i val="0"/>
        <color rgb="FF6C0000"/>
      </font>
      <fill>
        <patternFill>
          <bgColor rgb="FFFF5353"/>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ont>
        <color rgb="FF9C0006"/>
      </font>
      <fill>
        <patternFill patternType="solid">
          <fgColor rgb="FFFFC7CE"/>
          <bgColor rgb="FFFFC7CE"/>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ont>
        <sz val="11"/>
        <color rgb="FF000000"/>
        <name val="Calibri"/>
      </font>
      <fill>
        <patternFill>
          <bgColor rgb="FF00B050"/>
        </patternFill>
      </fill>
    </dxf>
    <dxf>
      <font>
        <sz val="11"/>
        <color rgb="FF000000"/>
        <name val="Calibri"/>
      </font>
      <fill>
        <patternFill>
          <bgColor rgb="FFED7D31"/>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ont>
        <sz val="11"/>
        <color rgb="FF000000"/>
        <name val="Calibri"/>
      </font>
      <fill>
        <patternFill>
          <bgColor rgb="FFFF0000"/>
        </patternFill>
      </fill>
    </dxf>
    <dxf>
      <font>
        <sz val="11"/>
        <color rgb="FF000000"/>
        <name val="Calibri"/>
      </font>
      <fill>
        <patternFill>
          <bgColor rgb="FFED7D31"/>
        </patternFill>
      </fill>
    </dxf>
    <dxf>
      <font>
        <sz val="11"/>
        <color rgb="FF000000"/>
        <name val="Calibri"/>
      </font>
      <fill>
        <patternFill>
          <bgColor rgb="FFFFFF00"/>
        </patternFill>
      </fill>
    </dxf>
    <dxf>
      <font>
        <sz val="11"/>
        <color rgb="FF000000"/>
        <name val="Calibri"/>
      </font>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theme="5"/>
          <bgColor theme="5"/>
        </patternFill>
      </fill>
    </dxf>
    <dxf>
      <fill>
        <patternFill patternType="solid">
          <fgColor rgb="FFFFFF00"/>
          <bgColor rgb="FFFFFF00"/>
        </patternFill>
      </fill>
    </dxf>
    <dxf>
      <fill>
        <patternFill patternType="solid">
          <fgColor rgb="FF00B050"/>
          <bgColor rgb="FF00B05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ont>
        <b/>
        <i val="0"/>
        <color rgb="FF700000"/>
      </font>
      <fill>
        <patternFill>
          <bgColor rgb="FFFF4B4B"/>
        </patternFill>
      </fill>
    </dxf>
    <dxf>
      <font>
        <b/>
        <i val="0"/>
        <color theme="5" tint="-0.499984740745262"/>
      </font>
      <fill>
        <patternFill>
          <bgColor rgb="FFEF894B"/>
        </patternFill>
      </fill>
    </dxf>
    <dxf>
      <font>
        <b/>
        <i val="0"/>
        <color theme="7" tint="-0.499984740745262"/>
      </font>
      <fill>
        <patternFill>
          <bgColor theme="7" tint="0.59996337778862885"/>
        </patternFill>
      </fill>
    </dxf>
    <dxf>
      <font>
        <b/>
        <i val="0"/>
        <color theme="9" tint="-0.499984740745262"/>
      </font>
      <fill>
        <patternFill>
          <bgColor theme="9" tint="0.59996337778862885"/>
        </patternFill>
      </fill>
    </dxf>
  </dxfs>
  <tableStyles count="0" defaultTableStyle="TableStyleMedium2" defaultPivotStyle="PivotStyleLight16"/>
  <colors>
    <mruColors>
      <color rgb="FFDFEFFD"/>
      <color rgb="FFFF9999"/>
      <color rgb="FFC5E1FB"/>
      <color rgb="FFB3C3E3"/>
      <color rgb="FFD2C3F9"/>
      <color rgb="FFEEE5F7"/>
      <color rgb="FFEF894B"/>
      <color rgb="FF6C0000"/>
      <color rgb="FFFF5353"/>
      <color rgb="FF7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95250</xdr:colOff>
      <xdr:row>95</xdr:row>
      <xdr:rowOff>60854</xdr:rowOff>
    </xdr:from>
    <xdr:to>
      <xdr:col>48</xdr:col>
      <xdr:colOff>384961</xdr:colOff>
      <xdr:row>172</xdr:row>
      <xdr:rowOff>28340</xdr:rowOff>
    </xdr:to>
    <xdr:pic>
      <xdr:nvPicPr>
        <xdr:cNvPr id="6" name="Imagen 5">
          <a:extLst>
            <a:ext uri="{FF2B5EF4-FFF2-40B4-BE49-F238E27FC236}">
              <a16:creationId xmlns:a16="http://schemas.microsoft.com/office/drawing/2014/main" id="{D0696897-08A5-4C38-874D-7000F7874922}"/>
            </a:ext>
          </a:extLst>
        </xdr:cNvPr>
        <xdr:cNvPicPr>
          <a:picLocks noChangeAspect="1"/>
        </xdr:cNvPicPr>
      </xdr:nvPicPr>
      <xdr:blipFill rotWithShape="1">
        <a:blip xmlns:r="http://schemas.openxmlformats.org/officeDocument/2006/relationships" r:embed="rId1"/>
        <a:srcRect l="46248" t="24742" r="4454" b="23168"/>
        <a:stretch/>
      </xdr:blipFill>
      <xdr:spPr>
        <a:xfrm>
          <a:off x="8382000" y="19634729"/>
          <a:ext cx="21002625" cy="12797896"/>
        </a:xfrm>
        <a:prstGeom prst="rect">
          <a:avLst/>
        </a:prstGeom>
      </xdr:spPr>
    </xdr:pic>
    <xdr:clientData/>
  </xdr:twoCellAnchor>
  <xdr:twoCellAnchor editAs="oneCell">
    <xdr:from>
      <xdr:col>50</xdr:col>
      <xdr:colOff>5675312</xdr:colOff>
      <xdr:row>26</xdr:row>
      <xdr:rowOff>2103437</xdr:rowOff>
    </xdr:from>
    <xdr:to>
      <xdr:col>52</xdr:col>
      <xdr:colOff>38507</xdr:colOff>
      <xdr:row>27</xdr:row>
      <xdr:rowOff>2610788</xdr:rowOff>
    </xdr:to>
    <xdr:pic>
      <xdr:nvPicPr>
        <xdr:cNvPr id="3" name="Imagen 2">
          <a:extLst>
            <a:ext uri="{FF2B5EF4-FFF2-40B4-BE49-F238E27FC236}">
              <a16:creationId xmlns:a16="http://schemas.microsoft.com/office/drawing/2014/main" id="{7E79F1C7-B9A7-4EFC-9FF0-BC20AF33AF68}"/>
            </a:ext>
          </a:extLst>
        </xdr:cNvPr>
        <xdr:cNvPicPr>
          <a:picLocks noChangeAspect="1"/>
        </xdr:cNvPicPr>
      </xdr:nvPicPr>
      <xdr:blipFill rotWithShape="1">
        <a:blip xmlns:r="http://schemas.openxmlformats.org/officeDocument/2006/relationships" r:embed="rId2"/>
        <a:srcRect l="11849" t="27667" r="30503" b="14277"/>
        <a:stretch/>
      </xdr:blipFill>
      <xdr:spPr>
        <a:xfrm>
          <a:off x="39449375" y="44926250"/>
          <a:ext cx="5338836" cy="3914209"/>
        </a:xfrm>
        <a:prstGeom prst="rect">
          <a:avLst/>
        </a:prstGeom>
      </xdr:spPr>
    </xdr:pic>
    <xdr:clientData/>
  </xdr:twoCellAnchor>
  <xdr:twoCellAnchor editAs="oneCell">
    <xdr:from>
      <xdr:col>50</xdr:col>
      <xdr:colOff>7858126</xdr:colOff>
      <xdr:row>27</xdr:row>
      <xdr:rowOff>1468438</xdr:rowOff>
    </xdr:from>
    <xdr:to>
      <xdr:col>52</xdr:col>
      <xdr:colOff>11174</xdr:colOff>
      <xdr:row>28</xdr:row>
      <xdr:rowOff>2158179</xdr:rowOff>
    </xdr:to>
    <xdr:pic>
      <xdr:nvPicPr>
        <xdr:cNvPr id="4" name="Imagen 3">
          <a:extLst>
            <a:ext uri="{FF2B5EF4-FFF2-40B4-BE49-F238E27FC236}">
              <a16:creationId xmlns:a16="http://schemas.microsoft.com/office/drawing/2014/main" id="{D7227DEB-18CD-4F74-A7B2-0CEFFA8A9A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2189" y="47347188"/>
          <a:ext cx="5309914" cy="481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2098DA41-1BDF-4545-9DFD-A7937E2A21C7}"/>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4E85A101-4735-4E01-8F20-25CE06CB5A41}"/>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678BC865-6B64-4C58-A73C-044A381E8B7D}"/>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2F56C98C-2C9F-4BC6-8385-10D6E99B6DDC}"/>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yanira.diaz/Downloads/Riesgo-corrupcion-diseno-y-construccion-actualizado-febrero-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li/Documents/IDRD%202021/RIESGOS%20DE%20CORRUPCI&#211;N/riesgos%20corrupcion%20IDRD%202021/16062021%20riesgos%20corrupcion%20fomento%20depor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eyanira.diaz/Downloads/Riesgos-corrupcion-gestion-talento-humano-actualizado-febrero-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eyanira.diaz/Downloads/Riesgos-corrupcion-Gestion-TIC-actualizado-febrero-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yanira.diaz/Downloads/Riesgos-corrupcion-gestion-financiera-actualizado-febrero-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IDRD\Informes%20control%20interno\Respuesta%20OCI%20348063\7.%20GestionFinanciera2409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eyanira.diaz/Downloads/riesgos-de-corrupcion-abys-actualizadojunio-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2"/>
      <sheetName val="Criterios impacto 1"/>
      <sheetName val="Parámetro"/>
      <sheetName val="construcciones"/>
      <sheetName val="Riesgos_PROCESO_STC"/>
      <sheetName val="Riesgos_P-SERVICIOCIUDADANO_STC"/>
    </sheetNames>
    <sheetDataSet>
      <sheetData sheetId="0">
        <row r="2">
          <cell r="H2" t="str">
            <v>NO</v>
          </cell>
        </row>
      </sheetData>
      <sheetData sheetId="1">
        <row r="2">
          <cell r="H2" t="str">
            <v>NO</v>
          </cell>
        </row>
      </sheetData>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RTES "/>
      <sheetName val="Parámetros"/>
    </sheetNames>
    <sheetDataSet>
      <sheetData sheetId="0" refreshError="1"/>
      <sheetData sheetId="1" refreshError="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1"/>
      <sheetName val="Matriz Riesgos"/>
      <sheetName val="Parámetros"/>
    </sheetNames>
    <sheetDataSet>
      <sheetData sheetId="0">
        <row r="9">
          <cell r="H9" t="str">
            <v>NO</v>
          </cell>
        </row>
      </sheetData>
      <sheetData sheetId="1" refreshError="1"/>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sheetName val="Matriz Riesgos"/>
      <sheetName val="Parámetros"/>
    </sheetNames>
    <sheetDataSet>
      <sheetData sheetId="0">
        <row r="11">
          <cell r="H11" t="str">
            <v>NO</v>
          </cell>
        </row>
      </sheetData>
      <sheetData sheetId="1" refreshError="1"/>
      <sheetData sheetId="2">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3"/>
      <sheetName val="Criterios impacto 2"/>
      <sheetName val="Criterios impacto 1"/>
      <sheetName val="Matriz Riesgos"/>
      <sheetName val="Parámetros"/>
    </sheetNames>
    <sheetDataSet>
      <sheetData sheetId="0"/>
      <sheetData sheetId="1"/>
      <sheetData sheetId="2"/>
      <sheetData sheetId="3" refreshError="1"/>
      <sheetData sheetId="4">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sheetName val="Parámetros"/>
    </sheetNames>
    <sheetDataSet>
      <sheetData sheetId="0" refreshError="1"/>
      <sheetData sheetId="1" refreshError="1">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impacto 4"/>
      <sheetName val="Criterios impacto 3"/>
      <sheetName val="Criterios impacto 2"/>
      <sheetName val="Criterios impacto 1"/>
      <sheetName val="Matriz Riesgos"/>
      <sheetName val="Parámetros"/>
    </sheetNames>
    <sheetDataSet>
      <sheetData sheetId="0"/>
      <sheetData sheetId="1"/>
      <sheetData sheetId="2"/>
      <sheetData sheetId="3"/>
      <sheetData sheetId="4"/>
      <sheetData sheetId="5">
        <row r="2">
          <cell r="A2" t="str">
            <v>FuerteFuerte</v>
          </cell>
          <cell r="B2" t="str">
            <v>Fuerte</v>
          </cell>
        </row>
        <row r="3">
          <cell r="A3" t="str">
            <v>FuerteModerado</v>
          </cell>
          <cell r="B3" t="str">
            <v>Moderado</v>
          </cell>
        </row>
        <row r="4">
          <cell r="A4" t="str">
            <v>FuerteDébil</v>
          </cell>
          <cell r="B4" t="str">
            <v>Débil</v>
          </cell>
        </row>
        <row r="5">
          <cell r="A5" t="str">
            <v>ModeradoFuerte</v>
          </cell>
          <cell r="B5" t="str">
            <v>Moderado</v>
          </cell>
        </row>
        <row r="6">
          <cell r="A6" t="str">
            <v>ModeradoModerado</v>
          </cell>
          <cell r="B6" t="str">
            <v>Moderado</v>
          </cell>
        </row>
        <row r="7">
          <cell r="A7" t="str">
            <v>ModeradoDébil</v>
          </cell>
          <cell r="B7" t="str">
            <v>Débil</v>
          </cell>
        </row>
        <row r="8">
          <cell r="A8" t="str">
            <v>DébilFuerte</v>
          </cell>
          <cell r="B8" t="str">
            <v>Débil</v>
          </cell>
        </row>
        <row r="9">
          <cell r="A9" t="str">
            <v>DébilModerado</v>
          </cell>
          <cell r="B9" t="str">
            <v>Débil</v>
          </cell>
        </row>
        <row r="10">
          <cell r="A10" t="str">
            <v>DébilDébil</v>
          </cell>
          <cell r="B10" t="str">
            <v>Débil</v>
          </cell>
        </row>
        <row r="13">
          <cell r="A13" t="str">
            <v>FuerteDirectamenteDirectamente</v>
          </cell>
          <cell r="B13">
            <v>2</v>
          </cell>
        </row>
        <row r="14">
          <cell r="A14" t="str">
            <v>FuerteDirectamenteIndirectamente</v>
          </cell>
          <cell r="B14">
            <v>2</v>
          </cell>
        </row>
        <row r="15">
          <cell r="A15" t="str">
            <v>FuerteDirectamenteNo Disminuye</v>
          </cell>
          <cell r="B15">
            <v>2</v>
          </cell>
        </row>
        <row r="16">
          <cell r="A16" t="str">
            <v>FuerteNo disminuyeDirectamente</v>
          </cell>
          <cell r="B16">
            <v>0</v>
          </cell>
        </row>
        <row r="17">
          <cell r="A17" t="str">
            <v>ModeradoDirectamenteDirectamente</v>
          </cell>
          <cell r="B17">
            <v>1</v>
          </cell>
        </row>
        <row r="18">
          <cell r="A18" t="str">
            <v>ModeradoDirectamenteIndirectamente</v>
          </cell>
          <cell r="B18">
            <v>1</v>
          </cell>
        </row>
        <row r="19">
          <cell r="A19" t="str">
            <v>ModeradoDirectamenteNo disminuye</v>
          </cell>
          <cell r="B19">
            <v>1</v>
          </cell>
        </row>
        <row r="20">
          <cell r="A20" t="str">
            <v>ModeradoNo DisminuyeDirectamente</v>
          </cell>
          <cell r="B20">
            <v>0</v>
          </cell>
        </row>
        <row r="21">
          <cell r="A21" t="str">
            <v>DébilDirectamenteDirectamente</v>
          </cell>
          <cell r="B21">
            <v>0</v>
          </cell>
        </row>
        <row r="22">
          <cell r="A22" t="str">
            <v>DébilDirectamenteIndirectamente</v>
          </cell>
          <cell r="B22">
            <v>0</v>
          </cell>
        </row>
        <row r="23">
          <cell r="A23" t="str">
            <v>DébilDirectamenteNo disminuye</v>
          </cell>
          <cell r="B23">
            <v>0</v>
          </cell>
        </row>
        <row r="24">
          <cell r="A24" t="str">
            <v>DébilNo DisminuyeDirectamente</v>
          </cell>
          <cell r="B24">
            <v>0</v>
          </cell>
        </row>
        <row r="27">
          <cell r="A27" t="str">
            <v>FuerteDirectamenteDirectamente</v>
          </cell>
          <cell r="B27">
            <v>2</v>
          </cell>
        </row>
        <row r="28">
          <cell r="A28" t="str">
            <v>FuerteDirectamenteIndirectamente</v>
          </cell>
          <cell r="B28">
            <v>1</v>
          </cell>
        </row>
        <row r="29">
          <cell r="A29" t="str">
            <v>FuerteDirectamenteNo Disminuye</v>
          </cell>
          <cell r="B29">
            <v>0</v>
          </cell>
        </row>
        <row r="30">
          <cell r="A30" t="str">
            <v>FuerteNo disminuyeDirectamente</v>
          </cell>
          <cell r="B30">
            <v>2</v>
          </cell>
        </row>
        <row r="31">
          <cell r="A31" t="str">
            <v>ModeradoDirectamenteDirectamente</v>
          </cell>
          <cell r="B31">
            <v>1</v>
          </cell>
        </row>
        <row r="32">
          <cell r="A32" t="str">
            <v>ModeradoDirectamenteIndirectamente</v>
          </cell>
          <cell r="B32">
            <v>0</v>
          </cell>
        </row>
        <row r="33">
          <cell r="A33" t="str">
            <v>ModeradoDirectamenteNo disminuye</v>
          </cell>
          <cell r="B33">
            <v>0</v>
          </cell>
        </row>
        <row r="34">
          <cell r="A34" t="str">
            <v>ModeradoNo DisminuyeDirectamente</v>
          </cell>
          <cell r="B34">
            <v>1</v>
          </cell>
        </row>
        <row r="35">
          <cell r="A35" t="str">
            <v>DébilDirectamenteDirectamente</v>
          </cell>
          <cell r="B35">
            <v>0</v>
          </cell>
        </row>
        <row r="36">
          <cell r="A36" t="str">
            <v>DébilDirectamenteIndirectamente</v>
          </cell>
          <cell r="B36">
            <v>0</v>
          </cell>
        </row>
        <row r="37">
          <cell r="A37" t="str">
            <v>DébilDirectamenteNo disminuye</v>
          </cell>
          <cell r="B37">
            <v>0</v>
          </cell>
        </row>
        <row r="38">
          <cell r="A38" t="str">
            <v>DébilNo DisminuyeDirectamente</v>
          </cell>
          <cell r="B38">
            <v>0</v>
          </cell>
        </row>
        <row r="56">
          <cell r="A56" t="str">
            <v>Raro (1)Insignificante (1)</v>
          </cell>
          <cell r="B56" t="str">
            <v>Bajo (1)</v>
          </cell>
        </row>
        <row r="57">
          <cell r="A57" t="str">
            <v>Raro (1)Menor (2)</v>
          </cell>
          <cell r="B57" t="str">
            <v>Bajo (2)</v>
          </cell>
        </row>
        <row r="58">
          <cell r="A58" t="str">
            <v>Raro (1)Moderado (3)</v>
          </cell>
          <cell r="B58" t="str">
            <v>Moderado (3)</v>
          </cell>
        </row>
        <row r="59">
          <cell r="A59" t="str">
            <v>Raro (1)Mayor (4)</v>
          </cell>
          <cell r="B59" t="str">
            <v>Alto (4)</v>
          </cell>
        </row>
        <row r="60">
          <cell r="A60" t="str">
            <v>Raro (1)Catastrófico (5)</v>
          </cell>
          <cell r="B60" t="str">
            <v>Alto (5)</v>
          </cell>
        </row>
        <row r="61">
          <cell r="A61" t="str">
            <v>Improbable (2)Insignificante (1)</v>
          </cell>
          <cell r="B61" t="str">
            <v>Bajo (2)</v>
          </cell>
        </row>
        <row r="62">
          <cell r="A62" t="str">
            <v>Improbable (2)Menor (2)</v>
          </cell>
          <cell r="B62" t="str">
            <v>Bajo (4)</v>
          </cell>
        </row>
        <row r="63">
          <cell r="A63" t="str">
            <v>Improbable (2)Moderado (3)</v>
          </cell>
          <cell r="B63" t="str">
            <v>Moderado (6)</v>
          </cell>
        </row>
        <row r="64">
          <cell r="A64" t="str">
            <v>Improbable (2)Mayor (4)</v>
          </cell>
          <cell r="B64" t="str">
            <v>Alto (8)</v>
          </cell>
        </row>
        <row r="65">
          <cell r="A65" t="str">
            <v>Improbable (2)Catastrófico (5)</v>
          </cell>
          <cell r="B65" t="str">
            <v>Extremo (10)</v>
          </cell>
        </row>
        <row r="66">
          <cell r="A66" t="str">
            <v>Posible (3)Insignificante (1)</v>
          </cell>
          <cell r="B66" t="str">
            <v>Bajo (3)</v>
          </cell>
        </row>
        <row r="67">
          <cell r="A67" t="str">
            <v>Posible (3)Menor (2)</v>
          </cell>
          <cell r="B67" t="str">
            <v>Moderado (6)</v>
          </cell>
        </row>
        <row r="68">
          <cell r="A68" t="str">
            <v>Posible (3)Moderado (3)</v>
          </cell>
          <cell r="B68" t="str">
            <v>Alto (9)</v>
          </cell>
        </row>
        <row r="69">
          <cell r="A69" t="str">
            <v>Posible (3)Mayor (4)</v>
          </cell>
          <cell r="B69" t="str">
            <v>Extremo (12)</v>
          </cell>
        </row>
        <row r="70">
          <cell r="A70" t="str">
            <v>Posible (3)Catastrófico (5)</v>
          </cell>
          <cell r="B70" t="str">
            <v>Extremo (15)</v>
          </cell>
        </row>
        <row r="71">
          <cell r="A71" t="str">
            <v>Probable (4)Insignificante (1)</v>
          </cell>
          <cell r="B71" t="str">
            <v>Moderado (4)</v>
          </cell>
        </row>
        <row r="72">
          <cell r="A72" t="str">
            <v>Probable (4)Menor (2)</v>
          </cell>
          <cell r="B72" t="str">
            <v>Alto (8)</v>
          </cell>
        </row>
        <row r="73">
          <cell r="A73" t="str">
            <v>Probable (4)Moderado (3)</v>
          </cell>
          <cell r="B73" t="str">
            <v>Alto (12)</v>
          </cell>
        </row>
        <row r="74">
          <cell r="A74" t="str">
            <v>Probable (4)Mayor (4)</v>
          </cell>
          <cell r="B74" t="str">
            <v>Extremo (16)</v>
          </cell>
        </row>
        <row r="75">
          <cell r="A75" t="str">
            <v>Probable (4)Catastrófico (5)</v>
          </cell>
          <cell r="B75" t="str">
            <v>Extremo (20)</v>
          </cell>
        </row>
        <row r="76">
          <cell r="A76" t="str">
            <v>Casi Seguro (5)Insignificante (1)</v>
          </cell>
          <cell r="B76" t="str">
            <v>Alto (5)</v>
          </cell>
        </row>
        <row r="77">
          <cell r="A77" t="str">
            <v>Casi Seguro (5)Menor (2)</v>
          </cell>
          <cell r="B77" t="str">
            <v>Alto (10)</v>
          </cell>
        </row>
        <row r="78">
          <cell r="A78" t="str">
            <v>Casi Seguro (5)Moderado (3)</v>
          </cell>
          <cell r="B78" t="str">
            <v>Extremo (15)</v>
          </cell>
        </row>
        <row r="79">
          <cell r="A79" t="str">
            <v>Casi Seguro (5)Mayor (4)</v>
          </cell>
          <cell r="B79" t="str">
            <v>Extremo (20)</v>
          </cell>
        </row>
        <row r="80">
          <cell r="A80" t="str">
            <v>Casi Seguro (5)Catastrófico (5)</v>
          </cell>
          <cell r="B80" t="str">
            <v>Extremo (25)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B1:CU38"/>
  <sheetViews>
    <sheetView showGridLines="0" tabSelected="1" zoomScale="46" zoomScaleNormal="46" workbookViewId="0">
      <pane ySplit="1" topLeftCell="A8" activePane="bottomLeft" state="frozen"/>
      <selection pane="bottomLeft" activeCell="A14" sqref="A14"/>
    </sheetView>
  </sheetViews>
  <sheetFormatPr baseColWidth="10" defaultRowHeight="15" x14ac:dyDescent="0.25"/>
  <cols>
    <col min="1" max="1" width="5" style="49" customWidth="1"/>
    <col min="2" max="2" width="21.42578125" style="49" customWidth="1"/>
    <col min="3" max="3" width="40.5703125" style="49" hidden="1" customWidth="1"/>
    <col min="4" max="4" width="14" style="49" hidden="1" customWidth="1"/>
    <col min="5" max="5" width="20.42578125" style="49" hidden="1" customWidth="1"/>
    <col min="6" max="6" width="14.140625" style="49" hidden="1" customWidth="1"/>
    <col min="7" max="8" width="33.140625" style="60" customWidth="1"/>
    <col min="9" max="9" width="43.7109375" style="49" customWidth="1"/>
    <col min="10" max="10" width="18" style="49" hidden="1" customWidth="1"/>
    <col min="11" max="11" width="23.7109375" style="49" hidden="1" customWidth="1"/>
    <col min="12" max="12" width="16.85546875" style="49" hidden="1" customWidth="1"/>
    <col min="13" max="13" width="24.85546875" style="49" hidden="1" customWidth="1"/>
    <col min="14" max="14" width="15.7109375" style="49" hidden="1" customWidth="1"/>
    <col min="15" max="15" width="9.42578125" style="49" hidden="1" customWidth="1"/>
    <col min="16" max="16" width="26.28515625" style="49" customWidth="1"/>
    <col min="17" max="17" width="24.85546875" style="49" customWidth="1"/>
    <col min="18" max="18" width="30.28515625" style="60" customWidth="1"/>
    <col min="19" max="19" width="37.140625" style="49" customWidth="1"/>
    <col min="20" max="20" width="41.140625" style="60" customWidth="1"/>
    <col min="21" max="21" width="40.5703125" style="49" customWidth="1"/>
    <col min="22" max="27" width="9.5703125" style="49" hidden="1" customWidth="1"/>
    <col min="28" max="28" width="16.5703125" style="49" hidden="1" customWidth="1"/>
    <col min="29" max="29" width="8.140625" style="49" hidden="1" customWidth="1"/>
    <col min="30" max="30" width="20" style="49" hidden="1" customWidth="1"/>
    <col min="31" max="31" width="27.42578125" style="49" hidden="1" customWidth="1"/>
    <col min="32" max="32" width="13.7109375" style="49" hidden="1" customWidth="1"/>
    <col min="33" max="33" width="15.140625" style="49" hidden="1" customWidth="1"/>
    <col min="34" max="34" width="25.7109375" style="49" hidden="1" customWidth="1"/>
    <col min="35" max="35" width="15.42578125" style="49" hidden="1" customWidth="1"/>
    <col min="36" max="36" width="18.7109375" style="49" hidden="1" customWidth="1"/>
    <col min="37" max="37" width="15.85546875" style="49" hidden="1" customWidth="1"/>
    <col min="38" max="38" width="15.42578125" style="49" hidden="1" customWidth="1"/>
    <col min="39" max="39" width="13.5703125" style="49" hidden="1" customWidth="1"/>
    <col min="40" max="40" width="16.85546875" style="49" hidden="1" customWidth="1"/>
    <col min="41" max="41" width="17" style="49" hidden="1" customWidth="1"/>
    <col min="42" max="42" width="14.85546875" style="49" hidden="1" customWidth="1"/>
    <col min="43" max="43" width="29.7109375" style="49" hidden="1" customWidth="1"/>
    <col min="44" max="44" width="29.85546875" style="49" hidden="1" customWidth="1"/>
    <col min="45" max="45" width="31.7109375" style="50" hidden="1" customWidth="1"/>
    <col min="46" max="46" width="47.5703125" style="49" hidden="1" customWidth="1"/>
    <col min="47" max="47" width="45.85546875" style="49" hidden="1" customWidth="1"/>
    <col min="48" max="48" width="49.28515625" style="49" hidden="1" customWidth="1"/>
    <col min="49" max="49" width="83.140625" style="49" customWidth="1"/>
    <col min="50" max="50" width="29.7109375" style="49" customWidth="1"/>
    <col min="51" max="51" width="59.7109375" style="49" customWidth="1"/>
    <col min="52" max="52" width="79.5703125" style="49" customWidth="1"/>
    <col min="53" max="53" width="133.85546875" style="49" customWidth="1"/>
    <col min="54" max="16384" width="11.42578125" style="49"/>
  </cols>
  <sheetData>
    <row r="1" spans="2:53" ht="15.75" hidden="1" thickBot="1" x14ac:dyDescent="0.3"/>
    <row r="2" spans="2:53" ht="51.75" customHeight="1" x14ac:dyDescent="0.25">
      <c r="B2" s="159" t="s">
        <v>0</v>
      </c>
      <c r="C2" s="162" t="s">
        <v>2</v>
      </c>
      <c r="D2" s="162" t="s">
        <v>3</v>
      </c>
      <c r="E2" s="162" t="s">
        <v>4</v>
      </c>
      <c r="F2" s="162" t="s">
        <v>5</v>
      </c>
      <c r="G2" s="162" t="s">
        <v>6</v>
      </c>
      <c r="H2" s="162" t="s">
        <v>7</v>
      </c>
      <c r="I2" s="162" t="s">
        <v>216</v>
      </c>
      <c r="J2" s="162" t="s">
        <v>627</v>
      </c>
      <c r="K2" s="165" t="s">
        <v>409</v>
      </c>
      <c r="L2" s="168" t="s">
        <v>311</v>
      </c>
      <c r="M2" s="162" t="s">
        <v>8</v>
      </c>
      <c r="N2" s="162" t="s">
        <v>9</v>
      </c>
      <c r="O2" s="162" t="s">
        <v>700</v>
      </c>
      <c r="P2" s="162" t="s">
        <v>701</v>
      </c>
      <c r="Q2" s="162" t="s">
        <v>702</v>
      </c>
      <c r="R2" s="162" t="s">
        <v>703</v>
      </c>
      <c r="S2" s="162" t="s">
        <v>704</v>
      </c>
      <c r="T2" s="162" t="s">
        <v>705</v>
      </c>
      <c r="U2" s="171" t="s">
        <v>706</v>
      </c>
      <c r="V2" s="174" t="s">
        <v>628</v>
      </c>
      <c r="W2" s="174" t="s">
        <v>629</v>
      </c>
      <c r="X2" s="174" t="s">
        <v>630</v>
      </c>
      <c r="Y2" s="174" t="s">
        <v>631</v>
      </c>
      <c r="Z2" s="174" t="s">
        <v>632</v>
      </c>
      <c r="AA2" s="174" t="s">
        <v>633</v>
      </c>
      <c r="AB2" s="174" t="s">
        <v>217</v>
      </c>
      <c r="AC2" s="174" t="s">
        <v>83</v>
      </c>
      <c r="AD2" s="162" t="s">
        <v>707</v>
      </c>
      <c r="AE2" s="162" t="s">
        <v>708</v>
      </c>
      <c r="AF2" s="162" t="s">
        <v>219</v>
      </c>
      <c r="AG2" s="162" t="s">
        <v>709</v>
      </c>
      <c r="AH2" s="162" t="s">
        <v>710</v>
      </c>
      <c r="AI2" s="162" t="s">
        <v>711</v>
      </c>
      <c r="AJ2" s="162" t="s">
        <v>712</v>
      </c>
      <c r="AK2" s="162" t="s">
        <v>10</v>
      </c>
      <c r="AL2" s="162" t="s">
        <v>11</v>
      </c>
      <c r="AM2" s="162" t="s">
        <v>713</v>
      </c>
      <c r="AN2" s="162" t="s">
        <v>714</v>
      </c>
      <c r="AO2" s="162" t="s">
        <v>12</v>
      </c>
      <c r="AP2" s="162" t="s">
        <v>13</v>
      </c>
      <c r="AQ2" s="162" t="s">
        <v>14</v>
      </c>
      <c r="AR2" s="162" t="s">
        <v>15</v>
      </c>
      <c r="AS2" s="162" t="s">
        <v>16</v>
      </c>
      <c r="AT2" s="162" t="s">
        <v>279</v>
      </c>
      <c r="AU2" s="162" t="s">
        <v>280</v>
      </c>
      <c r="AV2" s="177" t="s">
        <v>281</v>
      </c>
      <c r="AW2" s="155" t="s">
        <v>694</v>
      </c>
      <c r="AX2" s="155"/>
      <c r="AY2" s="155"/>
      <c r="AZ2" s="155"/>
      <c r="BA2" s="152" t="s">
        <v>697</v>
      </c>
    </row>
    <row r="3" spans="2:53" ht="110.25" customHeight="1" x14ac:dyDescent="0.25">
      <c r="B3" s="160"/>
      <c r="C3" s="163"/>
      <c r="D3" s="163"/>
      <c r="E3" s="163"/>
      <c r="F3" s="163"/>
      <c r="G3" s="163"/>
      <c r="H3" s="163"/>
      <c r="I3" s="163"/>
      <c r="J3" s="163"/>
      <c r="K3" s="166"/>
      <c r="L3" s="169"/>
      <c r="M3" s="163"/>
      <c r="N3" s="163"/>
      <c r="O3" s="163"/>
      <c r="P3" s="163"/>
      <c r="Q3" s="163"/>
      <c r="R3" s="163"/>
      <c r="S3" s="163"/>
      <c r="T3" s="163"/>
      <c r="U3" s="118"/>
      <c r="V3" s="175"/>
      <c r="W3" s="175"/>
      <c r="X3" s="175"/>
      <c r="Y3" s="175"/>
      <c r="Z3" s="175"/>
      <c r="AA3" s="175"/>
      <c r="AB3" s="175"/>
      <c r="AC3" s="175"/>
      <c r="AD3" s="163"/>
      <c r="AE3" s="163"/>
      <c r="AF3" s="163"/>
      <c r="AG3" s="163"/>
      <c r="AH3" s="163"/>
      <c r="AI3" s="163"/>
      <c r="AJ3" s="163"/>
      <c r="AK3" s="163"/>
      <c r="AL3" s="163"/>
      <c r="AM3" s="163"/>
      <c r="AN3" s="163"/>
      <c r="AO3" s="163"/>
      <c r="AP3" s="163"/>
      <c r="AQ3" s="163"/>
      <c r="AR3" s="163"/>
      <c r="AS3" s="163"/>
      <c r="AT3" s="163"/>
      <c r="AU3" s="163"/>
      <c r="AV3" s="178"/>
      <c r="AW3" s="173" t="s">
        <v>798</v>
      </c>
      <c r="AX3" s="173"/>
      <c r="AY3" s="151" t="s">
        <v>696</v>
      </c>
      <c r="AZ3" s="151"/>
      <c r="BA3" s="153"/>
    </row>
    <row r="4" spans="2:53" s="54" customFormat="1" ht="138.75" customHeight="1" x14ac:dyDescent="0.25">
      <c r="B4" s="161"/>
      <c r="C4" s="164"/>
      <c r="D4" s="164"/>
      <c r="E4" s="164"/>
      <c r="F4" s="164"/>
      <c r="G4" s="164"/>
      <c r="H4" s="164"/>
      <c r="I4" s="164"/>
      <c r="J4" s="164"/>
      <c r="K4" s="167"/>
      <c r="L4" s="170"/>
      <c r="M4" s="164"/>
      <c r="N4" s="164"/>
      <c r="O4" s="164"/>
      <c r="P4" s="164"/>
      <c r="Q4" s="164"/>
      <c r="R4" s="164"/>
      <c r="S4" s="164"/>
      <c r="T4" s="164"/>
      <c r="U4" s="172"/>
      <c r="V4" s="176"/>
      <c r="W4" s="176"/>
      <c r="X4" s="176"/>
      <c r="Y4" s="176"/>
      <c r="Z4" s="176"/>
      <c r="AA4" s="176"/>
      <c r="AB4" s="176"/>
      <c r="AC4" s="176"/>
      <c r="AD4" s="164"/>
      <c r="AE4" s="164"/>
      <c r="AF4" s="164"/>
      <c r="AG4" s="164"/>
      <c r="AH4" s="164"/>
      <c r="AI4" s="164"/>
      <c r="AJ4" s="164"/>
      <c r="AK4" s="164"/>
      <c r="AL4" s="164"/>
      <c r="AM4" s="164"/>
      <c r="AN4" s="164"/>
      <c r="AO4" s="164"/>
      <c r="AP4" s="164"/>
      <c r="AQ4" s="164"/>
      <c r="AR4" s="164"/>
      <c r="AS4" s="164"/>
      <c r="AT4" s="164"/>
      <c r="AU4" s="164"/>
      <c r="AV4" s="179"/>
      <c r="AW4" s="84" t="s">
        <v>695</v>
      </c>
      <c r="AX4" s="72" t="s">
        <v>699</v>
      </c>
      <c r="AY4" s="84" t="s">
        <v>695</v>
      </c>
      <c r="AZ4" s="72" t="s">
        <v>699</v>
      </c>
      <c r="BA4" s="154"/>
    </row>
    <row r="5" spans="2:53" ht="267" customHeight="1" x14ac:dyDescent="0.25">
      <c r="B5" s="115" t="s">
        <v>19</v>
      </c>
      <c r="C5" s="55" t="s">
        <v>274</v>
      </c>
      <c r="D5" s="55" t="s">
        <v>67</v>
      </c>
      <c r="E5" s="55" t="s">
        <v>275</v>
      </c>
      <c r="F5" s="55" t="s">
        <v>24</v>
      </c>
      <c r="G5" s="58" t="s">
        <v>634</v>
      </c>
      <c r="H5" s="58" t="s">
        <v>173</v>
      </c>
      <c r="I5" s="66" t="s">
        <v>282</v>
      </c>
      <c r="J5" s="55" t="s">
        <v>70</v>
      </c>
      <c r="K5" s="85" t="s">
        <v>62</v>
      </c>
      <c r="L5" s="52">
        <v>5</v>
      </c>
      <c r="M5" s="82" t="s">
        <v>124</v>
      </c>
      <c r="N5" s="55" t="s">
        <v>72</v>
      </c>
      <c r="O5" s="57" t="s">
        <v>276</v>
      </c>
      <c r="P5" s="61" t="s">
        <v>283</v>
      </c>
      <c r="Q5" s="55" t="s">
        <v>313</v>
      </c>
      <c r="R5" s="58" t="s">
        <v>321</v>
      </c>
      <c r="S5" s="62" t="s">
        <v>322</v>
      </c>
      <c r="T5" s="62" t="s">
        <v>323</v>
      </c>
      <c r="U5" s="62" t="s">
        <v>635</v>
      </c>
      <c r="V5" s="55">
        <v>15</v>
      </c>
      <c r="W5" s="55">
        <v>15</v>
      </c>
      <c r="X5" s="55">
        <v>15</v>
      </c>
      <c r="Y5" s="55">
        <v>15</v>
      </c>
      <c r="Z5" s="55">
        <v>15</v>
      </c>
      <c r="AA5" s="55">
        <v>15</v>
      </c>
      <c r="AB5" s="55">
        <v>10</v>
      </c>
      <c r="AC5" s="55">
        <f t="shared" ref="AC5:AC6" si="0">SUM(V5:AB5)</f>
        <v>100</v>
      </c>
      <c r="AD5" s="55" t="s">
        <v>44</v>
      </c>
      <c r="AE5" s="55" t="s">
        <v>44</v>
      </c>
      <c r="AF5" s="55" t="str">
        <f>IFERROR(VLOOKUP(CONCATENATE(AD5,AE5),[2]Parámetro!$A$2:$B$10,2,FALSE),"-")</f>
        <v>Fuerte</v>
      </c>
      <c r="AG5" s="55">
        <v>100</v>
      </c>
      <c r="AH5" s="55" t="s">
        <v>44</v>
      </c>
      <c r="AI5" s="55">
        <v>0</v>
      </c>
      <c r="AJ5" s="55" t="s">
        <v>45</v>
      </c>
      <c r="AK5" s="55">
        <v>2</v>
      </c>
      <c r="AL5" s="55">
        <v>0</v>
      </c>
      <c r="AM5" s="57" t="s">
        <v>80</v>
      </c>
      <c r="AN5" s="57" t="s">
        <v>62</v>
      </c>
      <c r="AO5" s="86" t="s">
        <v>62</v>
      </c>
      <c r="AP5" s="55" t="s">
        <v>34</v>
      </c>
      <c r="AQ5" s="55" t="s">
        <v>324</v>
      </c>
      <c r="AR5" s="61" t="s">
        <v>278</v>
      </c>
      <c r="AS5" s="87" t="s">
        <v>318</v>
      </c>
      <c r="AT5" s="55" t="s">
        <v>285</v>
      </c>
      <c r="AU5" s="115" t="s">
        <v>288</v>
      </c>
      <c r="AV5" s="55" t="s">
        <v>325</v>
      </c>
      <c r="AW5" s="65" t="s">
        <v>715</v>
      </c>
      <c r="AX5" s="65" t="s">
        <v>716</v>
      </c>
      <c r="AY5" s="65" t="s">
        <v>717</v>
      </c>
      <c r="AZ5" s="55" t="s">
        <v>720</v>
      </c>
      <c r="BA5" s="65" t="s">
        <v>806</v>
      </c>
    </row>
    <row r="6" spans="2:53" ht="183" customHeight="1" x14ac:dyDescent="0.25">
      <c r="B6" s="115"/>
      <c r="C6" s="55" t="s">
        <v>274</v>
      </c>
      <c r="D6" s="55" t="s">
        <v>67</v>
      </c>
      <c r="E6" s="55" t="s">
        <v>275</v>
      </c>
      <c r="F6" s="55" t="s">
        <v>24</v>
      </c>
      <c r="G6" s="62" t="s">
        <v>320</v>
      </c>
      <c r="H6" s="58" t="s">
        <v>175</v>
      </c>
      <c r="I6" s="63" t="s">
        <v>172</v>
      </c>
      <c r="J6" s="55" t="s">
        <v>70</v>
      </c>
      <c r="K6" s="85" t="s">
        <v>62</v>
      </c>
      <c r="L6" s="52">
        <v>3</v>
      </c>
      <c r="M6" s="82" t="s">
        <v>124</v>
      </c>
      <c r="N6" s="55" t="s">
        <v>72</v>
      </c>
      <c r="O6" s="55" t="s">
        <v>276</v>
      </c>
      <c r="P6" s="61" t="s">
        <v>277</v>
      </c>
      <c r="Q6" s="61" t="s">
        <v>284</v>
      </c>
      <c r="R6" s="58" t="s">
        <v>314</v>
      </c>
      <c r="S6" s="62" t="s">
        <v>315</v>
      </c>
      <c r="T6" s="58" t="s">
        <v>286</v>
      </c>
      <c r="U6" s="62" t="s">
        <v>316</v>
      </c>
      <c r="V6" s="55">
        <v>15</v>
      </c>
      <c r="W6" s="55">
        <v>15</v>
      </c>
      <c r="X6" s="55">
        <v>15</v>
      </c>
      <c r="Y6" s="55">
        <v>15</v>
      </c>
      <c r="Z6" s="55">
        <v>15</v>
      </c>
      <c r="AA6" s="55">
        <v>15</v>
      </c>
      <c r="AB6" s="55">
        <v>10</v>
      </c>
      <c r="AC6" s="55">
        <f t="shared" si="0"/>
        <v>100</v>
      </c>
      <c r="AD6" s="55" t="s">
        <v>44</v>
      </c>
      <c r="AE6" s="55" t="s">
        <v>44</v>
      </c>
      <c r="AF6" s="55" t="str">
        <f>IFERROR(VLOOKUP(CONCATENATE(AD6,AE6),[2]Parámetro!$A$2:$B$10,2,FALSE),"-")</f>
        <v>Fuerte</v>
      </c>
      <c r="AG6" s="55">
        <v>100</v>
      </c>
      <c r="AH6" s="55" t="s">
        <v>44</v>
      </c>
      <c r="AI6" s="55" t="s">
        <v>46</v>
      </c>
      <c r="AJ6" s="55" t="s">
        <v>45</v>
      </c>
      <c r="AK6" s="55">
        <v>2</v>
      </c>
      <c r="AL6" s="55">
        <v>0</v>
      </c>
      <c r="AM6" s="55" t="s">
        <v>80</v>
      </c>
      <c r="AN6" s="55" t="s">
        <v>62</v>
      </c>
      <c r="AO6" s="88" t="s">
        <v>62</v>
      </c>
      <c r="AP6" s="55" t="s">
        <v>34</v>
      </c>
      <c r="AQ6" s="55" t="s">
        <v>317</v>
      </c>
      <c r="AR6" s="61" t="s">
        <v>287</v>
      </c>
      <c r="AS6" s="87" t="s">
        <v>318</v>
      </c>
      <c r="AT6" s="61" t="s">
        <v>636</v>
      </c>
      <c r="AU6" s="115"/>
      <c r="AV6" s="55" t="s">
        <v>319</v>
      </c>
      <c r="AW6" s="65" t="s">
        <v>718</v>
      </c>
      <c r="AX6" s="65" t="s">
        <v>716</v>
      </c>
      <c r="AY6" s="65" t="s">
        <v>719</v>
      </c>
      <c r="AZ6" s="55" t="s">
        <v>720</v>
      </c>
      <c r="BA6" s="65" t="s">
        <v>755</v>
      </c>
    </row>
    <row r="7" spans="2:53" ht="48" customHeight="1" x14ac:dyDescent="0.25">
      <c r="B7" s="131" t="s">
        <v>157</v>
      </c>
      <c r="C7" s="132" t="s">
        <v>182</v>
      </c>
      <c r="D7" s="131" t="s">
        <v>67</v>
      </c>
      <c r="E7" s="133" t="s">
        <v>275</v>
      </c>
      <c r="F7" s="134" t="s">
        <v>24</v>
      </c>
      <c r="G7" s="129" t="s">
        <v>326</v>
      </c>
      <c r="H7" s="129" t="s">
        <v>327</v>
      </c>
      <c r="I7" s="132" t="s">
        <v>328</v>
      </c>
      <c r="J7" s="134" t="s">
        <v>70</v>
      </c>
      <c r="K7" s="121" t="s">
        <v>28</v>
      </c>
      <c r="L7" s="122">
        <v>7</v>
      </c>
      <c r="M7" s="131" t="s">
        <v>71</v>
      </c>
      <c r="N7" s="131" t="s">
        <v>37</v>
      </c>
      <c r="O7" s="131" t="s">
        <v>329</v>
      </c>
      <c r="P7" s="131" t="s">
        <v>330</v>
      </c>
      <c r="Q7" s="131" t="s">
        <v>331</v>
      </c>
      <c r="R7" s="129" t="s">
        <v>332</v>
      </c>
      <c r="S7" s="129" t="s">
        <v>333</v>
      </c>
      <c r="T7" s="132" t="s">
        <v>334</v>
      </c>
      <c r="U7" s="132" t="s">
        <v>335</v>
      </c>
      <c r="V7" s="135">
        <v>15</v>
      </c>
      <c r="W7" s="135">
        <v>15</v>
      </c>
      <c r="X7" s="135">
        <v>15</v>
      </c>
      <c r="Y7" s="135">
        <v>10</v>
      </c>
      <c r="Z7" s="135">
        <v>15</v>
      </c>
      <c r="AA7" s="135">
        <v>15</v>
      </c>
      <c r="AB7" s="135">
        <v>10</v>
      </c>
      <c r="AC7" s="135">
        <v>95</v>
      </c>
      <c r="AD7" s="135" t="s">
        <v>43</v>
      </c>
      <c r="AE7" s="135" t="s">
        <v>44</v>
      </c>
      <c r="AF7" s="135" t="s">
        <v>43</v>
      </c>
      <c r="AG7" s="135">
        <v>50</v>
      </c>
      <c r="AH7" s="135" t="s">
        <v>43</v>
      </c>
      <c r="AI7" s="135" t="s">
        <v>45</v>
      </c>
      <c r="AJ7" s="135" t="s">
        <v>336</v>
      </c>
      <c r="AK7" s="135">
        <v>0</v>
      </c>
      <c r="AL7" s="135">
        <v>0</v>
      </c>
      <c r="AM7" s="135" t="s">
        <v>70</v>
      </c>
      <c r="AN7" s="135" t="s">
        <v>28</v>
      </c>
      <c r="AO7" s="135" t="s">
        <v>71</v>
      </c>
      <c r="AP7" s="131" t="s">
        <v>34</v>
      </c>
      <c r="AQ7" s="137" t="s">
        <v>337</v>
      </c>
      <c r="AR7" s="130" t="s">
        <v>338</v>
      </c>
      <c r="AS7" s="138" t="s">
        <v>318</v>
      </c>
      <c r="AT7" s="134" t="s">
        <v>339</v>
      </c>
      <c r="AU7" s="129" t="s">
        <v>340</v>
      </c>
      <c r="AV7" s="130" t="s">
        <v>341</v>
      </c>
      <c r="AW7" s="158" t="s">
        <v>721</v>
      </c>
      <c r="AX7" s="112"/>
      <c r="AY7" s="158" t="s">
        <v>722</v>
      </c>
      <c r="AZ7" s="112"/>
      <c r="BA7" s="158" t="s">
        <v>805</v>
      </c>
    </row>
    <row r="8" spans="2:53" ht="281.25" customHeight="1" x14ac:dyDescent="0.25">
      <c r="B8" s="131"/>
      <c r="C8" s="132"/>
      <c r="D8" s="131"/>
      <c r="E8" s="133"/>
      <c r="F8" s="134"/>
      <c r="G8" s="129"/>
      <c r="H8" s="129"/>
      <c r="I8" s="132"/>
      <c r="J8" s="134"/>
      <c r="K8" s="121"/>
      <c r="L8" s="122"/>
      <c r="M8" s="131"/>
      <c r="N8" s="131"/>
      <c r="O8" s="131"/>
      <c r="P8" s="131"/>
      <c r="Q8" s="131"/>
      <c r="R8" s="129"/>
      <c r="S8" s="129"/>
      <c r="T8" s="132"/>
      <c r="U8" s="132"/>
      <c r="V8" s="135"/>
      <c r="W8" s="135"/>
      <c r="X8" s="135"/>
      <c r="Y8" s="135"/>
      <c r="Z8" s="135"/>
      <c r="AA8" s="135"/>
      <c r="AB8" s="135"/>
      <c r="AC8" s="135"/>
      <c r="AD8" s="135"/>
      <c r="AE8" s="135"/>
      <c r="AF8" s="135"/>
      <c r="AG8" s="135"/>
      <c r="AH8" s="135"/>
      <c r="AI8" s="135"/>
      <c r="AJ8" s="135"/>
      <c r="AK8" s="135"/>
      <c r="AL8" s="135"/>
      <c r="AM8" s="135"/>
      <c r="AN8" s="135"/>
      <c r="AO8" s="135"/>
      <c r="AP8" s="131"/>
      <c r="AQ8" s="137"/>
      <c r="AR8" s="130"/>
      <c r="AS8" s="138"/>
      <c r="AT8" s="134"/>
      <c r="AU8" s="129"/>
      <c r="AV8" s="130"/>
      <c r="AW8" s="158"/>
      <c r="AX8" s="112"/>
      <c r="AY8" s="158"/>
      <c r="AZ8" s="112"/>
      <c r="BA8" s="158"/>
    </row>
    <row r="9" spans="2:53" ht="210" x14ac:dyDescent="0.25">
      <c r="B9" s="115" t="s">
        <v>390</v>
      </c>
      <c r="C9" s="136" t="s">
        <v>182</v>
      </c>
      <c r="D9" s="136" t="s">
        <v>67</v>
      </c>
      <c r="E9" s="140" t="s">
        <v>275</v>
      </c>
      <c r="F9" s="136" t="s">
        <v>24</v>
      </c>
      <c r="G9" s="58" t="s">
        <v>342</v>
      </c>
      <c r="H9" s="62" t="s">
        <v>343</v>
      </c>
      <c r="I9" s="61" t="s">
        <v>344</v>
      </c>
      <c r="J9" s="48" t="s">
        <v>32</v>
      </c>
      <c r="K9" s="47" t="s">
        <v>62</v>
      </c>
      <c r="L9" s="52">
        <v>5</v>
      </c>
      <c r="M9" s="89" t="s">
        <v>140</v>
      </c>
      <c r="N9" s="61" t="s">
        <v>72</v>
      </c>
      <c r="O9" s="61" t="s">
        <v>345</v>
      </c>
      <c r="P9" s="61" t="s">
        <v>346</v>
      </c>
      <c r="Q9" s="61" t="s">
        <v>347</v>
      </c>
      <c r="R9" s="58" t="s">
        <v>348</v>
      </c>
      <c r="S9" s="58" t="s">
        <v>349</v>
      </c>
      <c r="T9" s="58" t="s">
        <v>350</v>
      </c>
      <c r="U9" s="62" t="s">
        <v>351</v>
      </c>
      <c r="V9" s="61">
        <v>15</v>
      </c>
      <c r="W9" s="61">
        <v>15</v>
      </c>
      <c r="X9" s="61">
        <v>15</v>
      </c>
      <c r="Y9" s="61">
        <v>15</v>
      </c>
      <c r="Z9" s="61">
        <v>15</v>
      </c>
      <c r="AA9" s="61">
        <v>15</v>
      </c>
      <c r="AB9" s="61">
        <v>10</v>
      </c>
      <c r="AC9" s="61">
        <f>SUM(V9:AB9)</f>
        <v>100</v>
      </c>
      <c r="AD9" s="61" t="s">
        <v>44</v>
      </c>
      <c r="AE9" s="61" t="s">
        <v>44</v>
      </c>
      <c r="AF9" s="61" t="e">
        <f>VLOOKUP(CONCATENATE(AD9,AE9),#REF!,2,FALSE)</f>
        <v>#REF!</v>
      </c>
      <c r="AG9" s="61">
        <v>100</v>
      </c>
      <c r="AH9" s="61" t="s">
        <v>44</v>
      </c>
      <c r="AI9" s="61" t="s">
        <v>46</v>
      </c>
      <c r="AJ9" s="61" t="s">
        <v>79</v>
      </c>
      <c r="AK9" s="61">
        <v>2</v>
      </c>
      <c r="AL9" s="61">
        <v>0</v>
      </c>
      <c r="AM9" s="61" t="s">
        <v>70</v>
      </c>
      <c r="AN9" s="61" t="s">
        <v>62</v>
      </c>
      <c r="AO9" s="61" t="s">
        <v>124</v>
      </c>
      <c r="AP9" s="61" t="s">
        <v>34</v>
      </c>
      <c r="AQ9" s="90" t="s">
        <v>352</v>
      </c>
      <c r="AR9" s="61" t="s">
        <v>353</v>
      </c>
      <c r="AS9" s="91">
        <v>44910</v>
      </c>
      <c r="AT9" s="48" t="s">
        <v>354</v>
      </c>
      <c r="AU9" s="136" t="s">
        <v>355</v>
      </c>
      <c r="AV9" s="56" t="s">
        <v>356</v>
      </c>
      <c r="AW9" s="56" t="s">
        <v>807</v>
      </c>
      <c r="AX9" s="55" t="s">
        <v>808</v>
      </c>
      <c r="AY9" s="55" t="s">
        <v>809</v>
      </c>
      <c r="AZ9" s="55" t="s">
        <v>809</v>
      </c>
      <c r="BA9" s="65" t="s">
        <v>727</v>
      </c>
    </row>
    <row r="10" spans="2:53" ht="210" x14ac:dyDescent="0.25">
      <c r="B10" s="115"/>
      <c r="C10" s="136"/>
      <c r="D10" s="136"/>
      <c r="E10" s="140"/>
      <c r="F10" s="136"/>
      <c r="G10" s="62" t="s">
        <v>357</v>
      </c>
      <c r="H10" s="62" t="s">
        <v>358</v>
      </c>
      <c r="I10" s="48" t="s">
        <v>359</v>
      </c>
      <c r="J10" s="51" t="s">
        <v>360</v>
      </c>
      <c r="K10" s="47" t="s">
        <v>62</v>
      </c>
      <c r="L10" s="52">
        <v>3</v>
      </c>
      <c r="M10" s="53" t="s">
        <v>361</v>
      </c>
      <c r="N10" s="51" t="s">
        <v>362</v>
      </c>
      <c r="O10" s="61" t="s">
        <v>363</v>
      </c>
      <c r="P10" s="48" t="s">
        <v>364</v>
      </c>
      <c r="Q10" s="61" t="s">
        <v>347</v>
      </c>
      <c r="R10" s="59" t="s">
        <v>365</v>
      </c>
      <c r="S10" s="62" t="s">
        <v>366</v>
      </c>
      <c r="T10" s="59" t="s">
        <v>367</v>
      </c>
      <c r="U10" s="62" t="s">
        <v>368</v>
      </c>
      <c r="V10" s="51">
        <v>15</v>
      </c>
      <c r="W10" s="51">
        <v>15</v>
      </c>
      <c r="X10" s="51">
        <v>15</v>
      </c>
      <c r="Y10" s="51">
        <v>15</v>
      </c>
      <c r="Z10" s="51">
        <v>15</v>
      </c>
      <c r="AA10" s="51">
        <v>15</v>
      </c>
      <c r="AB10" s="51">
        <v>5</v>
      </c>
      <c r="AC10" s="51">
        <v>95</v>
      </c>
      <c r="AD10" s="51" t="s">
        <v>369</v>
      </c>
      <c r="AE10" s="51" t="s">
        <v>369</v>
      </c>
      <c r="AF10" s="51" t="s">
        <v>369</v>
      </c>
      <c r="AG10" s="51">
        <v>50</v>
      </c>
      <c r="AH10" s="51" t="s">
        <v>369</v>
      </c>
      <c r="AI10" s="51" t="s">
        <v>370</v>
      </c>
      <c r="AJ10" s="51" t="s">
        <v>371</v>
      </c>
      <c r="AK10" s="51">
        <v>1</v>
      </c>
      <c r="AL10" s="51">
        <v>0</v>
      </c>
      <c r="AM10" s="61" t="s">
        <v>80</v>
      </c>
      <c r="AN10" s="61" t="s">
        <v>62</v>
      </c>
      <c r="AO10" s="61" t="s">
        <v>62</v>
      </c>
      <c r="AP10" s="48" t="s">
        <v>34</v>
      </c>
      <c r="AQ10" s="61" t="s">
        <v>372</v>
      </c>
      <c r="AR10" s="48" t="s">
        <v>373</v>
      </c>
      <c r="AS10" s="91">
        <v>44910</v>
      </c>
      <c r="AT10" s="48" t="s">
        <v>374</v>
      </c>
      <c r="AU10" s="136"/>
      <c r="AV10" s="48" t="s">
        <v>375</v>
      </c>
      <c r="AW10" s="48" t="s">
        <v>810</v>
      </c>
      <c r="AX10" s="55" t="s">
        <v>811</v>
      </c>
      <c r="AY10" s="55" t="s">
        <v>812</v>
      </c>
      <c r="AZ10" s="55" t="s">
        <v>813</v>
      </c>
      <c r="BA10" s="65" t="s">
        <v>727</v>
      </c>
    </row>
    <row r="11" spans="2:53" ht="105" x14ac:dyDescent="0.25">
      <c r="B11" s="115"/>
      <c r="C11" s="48" t="s">
        <v>182</v>
      </c>
      <c r="D11" s="48" t="s">
        <v>67</v>
      </c>
      <c r="E11" s="51" t="s">
        <v>376</v>
      </c>
      <c r="F11" s="48" t="s">
        <v>24</v>
      </c>
      <c r="G11" s="58" t="s">
        <v>377</v>
      </c>
      <c r="H11" s="58" t="s">
        <v>378</v>
      </c>
      <c r="I11" s="61" t="s">
        <v>344</v>
      </c>
      <c r="J11" s="61" t="s">
        <v>70</v>
      </c>
      <c r="K11" s="61" t="s">
        <v>28</v>
      </c>
      <c r="L11" s="52">
        <v>8</v>
      </c>
      <c r="M11" s="61" t="s">
        <v>71</v>
      </c>
      <c r="N11" s="61" t="s">
        <v>72</v>
      </c>
      <c r="O11" s="61" t="s">
        <v>379</v>
      </c>
      <c r="P11" s="61" t="s">
        <v>380</v>
      </c>
      <c r="Q11" s="61" t="s">
        <v>381</v>
      </c>
      <c r="R11" s="62" t="s">
        <v>382</v>
      </c>
      <c r="S11" s="62" t="s">
        <v>383</v>
      </c>
      <c r="T11" s="62" t="s">
        <v>384</v>
      </c>
      <c r="U11" s="62" t="s">
        <v>385</v>
      </c>
      <c r="V11" s="92">
        <v>15</v>
      </c>
      <c r="W11" s="92">
        <v>15</v>
      </c>
      <c r="X11" s="92">
        <v>15</v>
      </c>
      <c r="Y11" s="92">
        <v>15</v>
      </c>
      <c r="Z11" s="92">
        <v>15</v>
      </c>
      <c r="AA11" s="92">
        <v>15</v>
      </c>
      <c r="AB11" s="92">
        <v>10</v>
      </c>
      <c r="AC11" s="92">
        <f>SUM(V11:AB11)</f>
        <v>100</v>
      </c>
      <c r="AD11" s="92" t="s">
        <v>44</v>
      </c>
      <c r="AE11" s="92" t="s">
        <v>44</v>
      </c>
      <c r="AF11" s="92" t="str">
        <f>VLOOKUP(CONCATENATE(AD11,AE11),[3]Parámetros!$A$2:$B$10,2,FALSE)</f>
        <v>Fuerte</v>
      </c>
      <c r="AG11" s="92">
        <v>100</v>
      </c>
      <c r="AH11" s="92" t="s">
        <v>44</v>
      </c>
      <c r="AI11" s="92" t="s">
        <v>46</v>
      </c>
      <c r="AJ11" s="92" t="s">
        <v>45</v>
      </c>
      <c r="AK11" s="92">
        <f>VLOOKUP(CONCATENATE(AH11,AI11,AJ11),[3]Parámetros!$A$13:$B$24,2,FALSE)</f>
        <v>2</v>
      </c>
      <c r="AL11" s="92">
        <v>0</v>
      </c>
      <c r="AM11" s="61" t="s">
        <v>80</v>
      </c>
      <c r="AN11" s="61" t="s">
        <v>28</v>
      </c>
      <c r="AO11" s="61" t="s">
        <v>117</v>
      </c>
      <c r="AP11" s="61" t="s">
        <v>34</v>
      </c>
      <c r="AQ11" s="90" t="s">
        <v>386</v>
      </c>
      <c r="AR11" s="55" t="s">
        <v>387</v>
      </c>
      <c r="AS11" s="93">
        <v>44910</v>
      </c>
      <c r="AT11" s="48" t="s">
        <v>388</v>
      </c>
      <c r="AU11" s="48" t="s">
        <v>355</v>
      </c>
      <c r="AV11" s="56" t="s">
        <v>389</v>
      </c>
      <c r="AW11" s="111" t="s">
        <v>723</v>
      </c>
      <c r="AX11" s="58" t="s">
        <v>724</v>
      </c>
      <c r="AY11" s="55" t="s">
        <v>725</v>
      </c>
      <c r="AZ11" s="55" t="s">
        <v>726</v>
      </c>
      <c r="BA11" s="65" t="s">
        <v>727</v>
      </c>
    </row>
    <row r="12" spans="2:53" ht="98.25" customHeight="1" x14ac:dyDescent="0.25">
      <c r="B12" s="94" t="s">
        <v>156</v>
      </c>
      <c r="C12" s="63" t="s">
        <v>66</v>
      </c>
      <c r="D12" s="63" t="s">
        <v>67</v>
      </c>
      <c r="E12" s="76" t="s">
        <v>275</v>
      </c>
      <c r="F12" s="77" t="s">
        <v>24</v>
      </c>
      <c r="G12" s="58" t="s">
        <v>391</v>
      </c>
      <c r="H12" s="58" t="s">
        <v>392</v>
      </c>
      <c r="I12" s="68" t="s">
        <v>393</v>
      </c>
      <c r="J12" s="78" t="s">
        <v>80</v>
      </c>
      <c r="K12" s="47" t="s">
        <v>62</v>
      </c>
      <c r="L12" s="47">
        <v>2</v>
      </c>
      <c r="M12" s="83" t="s">
        <v>394</v>
      </c>
      <c r="N12" s="68" t="s">
        <v>72</v>
      </c>
      <c r="O12" s="68" t="s">
        <v>395</v>
      </c>
      <c r="P12" s="68" t="s">
        <v>396</v>
      </c>
      <c r="Q12" s="68" t="s">
        <v>397</v>
      </c>
      <c r="R12" s="58" t="s">
        <v>398</v>
      </c>
      <c r="S12" s="58" t="s">
        <v>399</v>
      </c>
      <c r="T12" s="58" t="s">
        <v>400</v>
      </c>
      <c r="U12" s="62" t="s">
        <v>401</v>
      </c>
      <c r="V12" s="63">
        <v>15</v>
      </c>
      <c r="W12" s="63">
        <v>15</v>
      </c>
      <c r="X12" s="63">
        <v>15</v>
      </c>
      <c r="Y12" s="63">
        <v>15</v>
      </c>
      <c r="Z12" s="63">
        <v>15</v>
      </c>
      <c r="AA12" s="63">
        <v>15</v>
      </c>
      <c r="AB12" s="63">
        <v>10</v>
      </c>
      <c r="AC12" s="63">
        <f>SUM(V12:AB12)</f>
        <v>100</v>
      </c>
      <c r="AD12" s="63" t="s">
        <v>44</v>
      </c>
      <c r="AE12" s="63" t="s">
        <v>44</v>
      </c>
      <c r="AF12" s="63" t="str">
        <f>VLOOKUP(CONCATENATE(AD12,AE12),[4]Parámetros!$A$2:$B$10,2,0)</f>
        <v>Fuerte</v>
      </c>
      <c r="AG12" s="63">
        <v>100</v>
      </c>
      <c r="AH12" s="63" t="s">
        <v>43</v>
      </c>
      <c r="AI12" s="63" t="s">
        <v>46</v>
      </c>
      <c r="AJ12" s="63" t="s">
        <v>45</v>
      </c>
      <c r="AK12" s="63">
        <v>1</v>
      </c>
      <c r="AL12" s="63">
        <f>VLOOKUP(CONCATENATE(AH12,AI12,AJ12),[4]Parámetros!$A$27:$B$38,2,0)</f>
        <v>0</v>
      </c>
      <c r="AM12" s="63" t="s">
        <v>80</v>
      </c>
      <c r="AN12" s="63" t="s">
        <v>394</v>
      </c>
      <c r="AO12" s="61" t="s">
        <v>402</v>
      </c>
      <c r="AP12" s="63" t="s">
        <v>34</v>
      </c>
      <c r="AQ12" s="95" t="s">
        <v>403</v>
      </c>
      <c r="AR12" s="96" t="s">
        <v>404</v>
      </c>
      <c r="AS12" s="63" t="s">
        <v>405</v>
      </c>
      <c r="AT12" s="97" t="s">
        <v>406</v>
      </c>
      <c r="AU12" s="77" t="s">
        <v>407</v>
      </c>
      <c r="AV12" s="90" t="s">
        <v>408</v>
      </c>
      <c r="AW12" s="98" t="s">
        <v>728</v>
      </c>
      <c r="AX12" s="99" t="s">
        <v>67</v>
      </c>
      <c r="AY12" s="98" t="s">
        <v>729</v>
      </c>
      <c r="AZ12" s="98" t="s">
        <v>67</v>
      </c>
      <c r="BA12" s="65" t="s">
        <v>732</v>
      </c>
    </row>
    <row r="13" spans="2:53" ht="330" x14ac:dyDescent="0.25">
      <c r="B13" s="61" t="s">
        <v>160</v>
      </c>
      <c r="C13" s="66" t="s">
        <v>182</v>
      </c>
      <c r="D13" s="73" t="s">
        <v>67</v>
      </c>
      <c r="E13" s="100" t="s">
        <v>275</v>
      </c>
      <c r="F13" s="66" t="s">
        <v>24</v>
      </c>
      <c r="G13" s="58" t="s">
        <v>477</v>
      </c>
      <c r="H13" s="58" t="s">
        <v>478</v>
      </c>
      <c r="I13" s="57" t="s">
        <v>479</v>
      </c>
      <c r="J13" s="66" t="s">
        <v>70</v>
      </c>
      <c r="K13" s="66" t="s">
        <v>28</v>
      </c>
      <c r="L13" s="52">
        <v>9</v>
      </c>
      <c r="M13" s="101" t="s">
        <v>71</v>
      </c>
      <c r="N13" s="66" t="s">
        <v>37</v>
      </c>
      <c r="O13" s="66" t="s">
        <v>480</v>
      </c>
      <c r="P13" s="66" t="s">
        <v>481</v>
      </c>
      <c r="Q13" s="66" t="s">
        <v>482</v>
      </c>
      <c r="R13" s="58" t="s">
        <v>483</v>
      </c>
      <c r="S13" s="62" t="s">
        <v>484</v>
      </c>
      <c r="T13" s="58" t="s">
        <v>485</v>
      </c>
      <c r="U13" s="62" t="s">
        <v>486</v>
      </c>
      <c r="V13" s="73">
        <v>15</v>
      </c>
      <c r="W13" s="73">
        <v>15</v>
      </c>
      <c r="X13" s="73">
        <v>15</v>
      </c>
      <c r="Y13" s="73">
        <v>10</v>
      </c>
      <c r="Z13" s="73">
        <v>15</v>
      </c>
      <c r="AA13" s="73">
        <v>15</v>
      </c>
      <c r="AB13" s="73">
        <v>10</v>
      </c>
      <c r="AC13" s="63">
        <v>95</v>
      </c>
      <c r="AD13" s="73" t="s">
        <v>43</v>
      </c>
      <c r="AE13" s="73" t="s">
        <v>44</v>
      </c>
      <c r="AF13" s="73" t="s">
        <v>43</v>
      </c>
      <c r="AG13" s="73">
        <v>50</v>
      </c>
      <c r="AH13" s="73" t="s">
        <v>43</v>
      </c>
      <c r="AI13" s="73" t="s">
        <v>46</v>
      </c>
      <c r="AJ13" s="73" t="s">
        <v>487</v>
      </c>
      <c r="AK13" s="73">
        <v>1</v>
      </c>
      <c r="AL13" s="73">
        <v>0</v>
      </c>
      <c r="AM13" s="100" t="s">
        <v>488</v>
      </c>
      <c r="AN13" s="100" t="s">
        <v>489</v>
      </c>
      <c r="AO13" s="102" t="s">
        <v>490</v>
      </c>
      <c r="AP13" s="55" t="s">
        <v>34</v>
      </c>
      <c r="AQ13" s="55" t="s">
        <v>491</v>
      </c>
      <c r="AR13" s="55" t="s">
        <v>492</v>
      </c>
      <c r="AS13" s="55" t="s">
        <v>493</v>
      </c>
      <c r="AT13" s="55" t="s">
        <v>494</v>
      </c>
      <c r="AU13" s="57" t="s">
        <v>495</v>
      </c>
      <c r="AV13" s="57" t="s">
        <v>496</v>
      </c>
      <c r="AW13" s="98" t="s">
        <v>796</v>
      </c>
      <c r="AX13" s="99"/>
      <c r="AY13" s="98"/>
      <c r="AZ13" s="98"/>
      <c r="BA13" s="65" t="s">
        <v>795</v>
      </c>
    </row>
    <row r="14" spans="2:53" ht="165" x14ac:dyDescent="0.25">
      <c r="B14" s="61" t="s">
        <v>166</v>
      </c>
      <c r="C14" s="63" t="s">
        <v>66</v>
      </c>
      <c r="D14" s="63" t="s">
        <v>67</v>
      </c>
      <c r="E14" s="69" t="s">
        <v>275</v>
      </c>
      <c r="F14" s="68" t="s">
        <v>24</v>
      </c>
      <c r="G14" s="58" t="s">
        <v>425</v>
      </c>
      <c r="H14" s="62" t="s">
        <v>426</v>
      </c>
      <c r="I14" s="63" t="s">
        <v>427</v>
      </c>
      <c r="J14" s="63" t="s">
        <v>80</v>
      </c>
      <c r="K14" s="85" t="s">
        <v>62</v>
      </c>
      <c r="L14" s="52">
        <v>5</v>
      </c>
      <c r="M14" s="61" t="s">
        <v>62</v>
      </c>
      <c r="N14" s="63" t="s">
        <v>37</v>
      </c>
      <c r="O14" s="63" t="s">
        <v>428</v>
      </c>
      <c r="P14" s="63" t="s">
        <v>429</v>
      </c>
      <c r="Q14" s="61" t="s">
        <v>430</v>
      </c>
      <c r="R14" s="58" t="s">
        <v>431</v>
      </c>
      <c r="S14" s="58" t="s">
        <v>432</v>
      </c>
      <c r="T14" s="62" t="s">
        <v>433</v>
      </c>
      <c r="U14" s="62" t="s">
        <v>440</v>
      </c>
      <c r="V14" s="63">
        <v>15</v>
      </c>
      <c r="W14" s="63">
        <v>15</v>
      </c>
      <c r="X14" s="63">
        <v>15</v>
      </c>
      <c r="Y14" s="63">
        <v>10</v>
      </c>
      <c r="Z14" s="63">
        <v>15</v>
      </c>
      <c r="AA14" s="63">
        <v>15</v>
      </c>
      <c r="AB14" s="63">
        <v>10</v>
      </c>
      <c r="AC14" s="63">
        <v>95</v>
      </c>
      <c r="AD14" s="64" t="s">
        <v>43</v>
      </c>
      <c r="AE14" s="63" t="s">
        <v>44</v>
      </c>
      <c r="AF14" s="63" t="s">
        <v>43</v>
      </c>
      <c r="AG14" s="64">
        <v>50</v>
      </c>
      <c r="AH14" s="68" t="s">
        <v>43</v>
      </c>
      <c r="AI14" s="68" t="s">
        <v>46</v>
      </c>
      <c r="AJ14" s="68" t="s">
        <v>45</v>
      </c>
      <c r="AK14" s="63">
        <v>1</v>
      </c>
      <c r="AL14" s="63">
        <v>0</v>
      </c>
      <c r="AM14" s="63" t="s">
        <v>80</v>
      </c>
      <c r="AN14" s="63" t="s">
        <v>62</v>
      </c>
      <c r="AO14" s="63" t="s">
        <v>62</v>
      </c>
      <c r="AP14" s="61" t="s">
        <v>34</v>
      </c>
      <c r="AQ14" s="61" t="s">
        <v>434</v>
      </c>
      <c r="AR14" s="61" t="s">
        <v>435</v>
      </c>
      <c r="AS14" s="61" t="s">
        <v>436</v>
      </c>
      <c r="AT14" s="55" t="s">
        <v>437</v>
      </c>
      <c r="AU14" s="55" t="s">
        <v>438</v>
      </c>
      <c r="AV14" s="55" t="s">
        <v>439</v>
      </c>
      <c r="AW14" s="65"/>
      <c r="AX14" s="55"/>
      <c r="AY14" s="65"/>
      <c r="AZ14" s="65"/>
      <c r="BA14" s="65" t="s">
        <v>814</v>
      </c>
    </row>
    <row r="15" spans="2:53" ht="150" customHeight="1" x14ac:dyDescent="0.25">
      <c r="B15" s="94" t="s">
        <v>161</v>
      </c>
      <c r="C15" s="77" t="s">
        <v>182</v>
      </c>
      <c r="D15" s="63" t="s">
        <v>67</v>
      </c>
      <c r="E15" s="76" t="s">
        <v>275</v>
      </c>
      <c r="F15" s="77" t="s">
        <v>24</v>
      </c>
      <c r="G15" s="62" t="s">
        <v>410</v>
      </c>
      <c r="H15" s="58" t="s">
        <v>411</v>
      </c>
      <c r="I15" s="63" t="s">
        <v>412</v>
      </c>
      <c r="J15" s="77" t="s">
        <v>80</v>
      </c>
      <c r="K15" s="85" t="s">
        <v>62</v>
      </c>
      <c r="L15" s="52">
        <v>4</v>
      </c>
      <c r="M15" s="61" t="s">
        <v>62</v>
      </c>
      <c r="N15" s="63" t="s">
        <v>72</v>
      </c>
      <c r="O15" s="63" t="s">
        <v>413</v>
      </c>
      <c r="P15" s="77" t="s">
        <v>414</v>
      </c>
      <c r="Q15" s="78" t="s">
        <v>415</v>
      </c>
      <c r="R15" s="79" t="s">
        <v>416</v>
      </c>
      <c r="S15" s="79" t="s">
        <v>417</v>
      </c>
      <c r="T15" s="103" t="s">
        <v>418</v>
      </c>
      <c r="U15" s="62" t="s">
        <v>419</v>
      </c>
      <c r="V15" s="76">
        <v>15</v>
      </c>
      <c r="W15" s="76">
        <v>15</v>
      </c>
      <c r="X15" s="76">
        <v>15</v>
      </c>
      <c r="Y15" s="76">
        <v>15</v>
      </c>
      <c r="Z15" s="76">
        <v>15</v>
      </c>
      <c r="AA15" s="76">
        <v>15</v>
      </c>
      <c r="AB15" s="104">
        <v>10</v>
      </c>
      <c r="AC15" s="63">
        <v>100</v>
      </c>
      <c r="AD15" s="63" t="s">
        <v>44</v>
      </c>
      <c r="AE15" s="63" t="s">
        <v>44</v>
      </c>
      <c r="AF15" s="63" t="s">
        <v>44</v>
      </c>
      <c r="AG15" s="63">
        <v>100</v>
      </c>
      <c r="AH15" s="63" t="s">
        <v>44</v>
      </c>
      <c r="AI15" s="63" t="s">
        <v>46</v>
      </c>
      <c r="AJ15" s="63" t="s">
        <v>45</v>
      </c>
      <c r="AK15" s="63">
        <v>2</v>
      </c>
      <c r="AL15" s="63">
        <v>0</v>
      </c>
      <c r="AM15" s="63" t="s">
        <v>80</v>
      </c>
      <c r="AN15" s="63" t="s">
        <v>62</v>
      </c>
      <c r="AO15" s="63" t="s">
        <v>62</v>
      </c>
      <c r="AP15" s="63" t="s">
        <v>34</v>
      </c>
      <c r="AQ15" s="105" t="s">
        <v>420</v>
      </c>
      <c r="AR15" s="77" t="s">
        <v>421</v>
      </c>
      <c r="AS15" s="63" t="s">
        <v>318</v>
      </c>
      <c r="AT15" s="106" t="s">
        <v>422</v>
      </c>
      <c r="AU15" s="77" t="s">
        <v>423</v>
      </c>
      <c r="AV15" s="107" t="s">
        <v>424</v>
      </c>
      <c r="AW15" s="98" t="s">
        <v>730</v>
      </c>
      <c r="AX15" s="99" t="s">
        <v>67</v>
      </c>
      <c r="AY15" s="98" t="s">
        <v>731</v>
      </c>
      <c r="AZ15" s="98" t="s">
        <v>67</v>
      </c>
      <c r="BA15" s="65" t="s">
        <v>733</v>
      </c>
    </row>
    <row r="16" spans="2:53" ht="226.5" customHeight="1" x14ac:dyDescent="0.25">
      <c r="B16" s="115" t="s">
        <v>163</v>
      </c>
      <c r="C16" s="114" t="s">
        <v>182</v>
      </c>
      <c r="D16" s="114" t="s">
        <v>67</v>
      </c>
      <c r="E16" s="139" t="s">
        <v>275</v>
      </c>
      <c r="F16" s="142" t="s">
        <v>24</v>
      </c>
      <c r="G16" s="58" t="s">
        <v>441</v>
      </c>
      <c r="H16" s="120" t="s">
        <v>442</v>
      </c>
      <c r="I16" s="123" t="s">
        <v>443</v>
      </c>
      <c r="J16" s="127" t="s">
        <v>70</v>
      </c>
      <c r="K16" s="127" t="s">
        <v>62</v>
      </c>
      <c r="L16" s="122">
        <v>5</v>
      </c>
      <c r="M16" s="115" t="s">
        <v>124</v>
      </c>
      <c r="N16" s="68" t="s">
        <v>72</v>
      </c>
      <c r="O16" s="123" t="s">
        <v>444</v>
      </c>
      <c r="P16" s="68" t="s">
        <v>445</v>
      </c>
      <c r="Q16" s="68" t="s">
        <v>446</v>
      </c>
      <c r="R16" s="58" t="s">
        <v>447</v>
      </c>
      <c r="S16" s="58" t="s">
        <v>448</v>
      </c>
      <c r="T16" s="58" t="s">
        <v>449</v>
      </c>
      <c r="U16" s="62" t="s">
        <v>450</v>
      </c>
      <c r="V16" s="68">
        <v>15</v>
      </c>
      <c r="W16" s="68">
        <v>15</v>
      </c>
      <c r="X16" s="68">
        <v>15</v>
      </c>
      <c r="Y16" s="68">
        <v>15</v>
      </c>
      <c r="Z16" s="68">
        <v>15</v>
      </c>
      <c r="AA16" s="68">
        <v>15</v>
      </c>
      <c r="AB16" s="68">
        <v>10</v>
      </c>
      <c r="AC16" s="68">
        <f>SUM(V16:AB16)</f>
        <v>100</v>
      </c>
      <c r="AD16" s="68" t="s">
        <v>451</v>
      </c>
      <c r="AE16" s="68" t="s">
        <v>44</v>
      </c>
      <c r="AF16" s="68" t="str">
        <f>VLOOKUP(CONCATENATE(AD16,AE16),[5]Parámetros!$A$2:$B$10,2,0)</f>
        <v>Fuerte</v>
      </c>
      <c r="AG16" s="68">
        <v>100</v>
      </c>
      <c r="AH16" s="123" t="s">
        <v>452</v>
      </c>
      <c r="AI16" s="68" t="s">
        <v>46</v>
      </c>
      <c r="AJ16" s="78" t="s">
        <v>45</v>
      </c>
      <c r="AK16" s="68">
        <v>2</v>
      </c>
      <c r="AL16" s="68">
        <v>0</v>
      </c>
      <c r="AM16" s="123" t="s">
        <v>80</v>
      </c>
      <c r="AN16" s="123" t="s">
        <v>62</v>
      </c>
      <c r="AO16" s="147" t="s">
        <v>62</v>
      </c>
      <c r="AP16" s="123" t="s">
        <v>34</v>
      </c>
      <c r="AQ16" s="126" t="s">
        <v>453</v>
      </c>
      <c r="AR16" s="127" t="s">
        <v>454</v>
      </c>
      <c r="AS16" s="117" t="s">
        <v>318</v>
      </c>
      <c r="AT16" s="121" t="s">
        <v>637</v>
      </c>
      <c r="AU16" s="121" t="s">
        <v>455</v>
      </c>
      <c r="AV16" s="124" t="s">
        <v>456</v>
      </c>
      <c r="AW16" s="98" t="s">
        <v>734</v>
      </c>
      <c r="AX16" s="99" t="s">
        <v>67</v>
      </c>
      <c r="AY16" s="98" t="s">
        <v>735</v>
      </c>
      <c r="AZ16" s="99" t="s">
        <v>67</v>
      </c>
      <c r="BA16" s="65" t="s">
        <v>754</v>
      </c>
    </row>
    <row r="17" spans="2:53" ht="135" customHeight="1" x14ac:dyDescent="0.25">
      <c r="B17" s="115"/>
      <c r="C17" s="114"/>
      <c r="D17" s="114"/>
      <c r="E17" s="139"/>
      <c r="F17" s="142"/>
      <c r="G17" s="58" t="s">
        <v>457</v>
      </c>
      <c r="H17" s="120"/>
      <c r="I17" s="123"/>
      <c r="J17" s="127"/>
      <c r="K17" s="127" t="s">
        <v>62</v>
      </c>
      <c r="L17" s="122"/>
      <c r="M17" s="115"/>
      <c r="N17" s="68" t="s">
        <v>72</v>
      </c>
      <c r="O17" s="123"/>
      <c r="P17" s="68" t="s">
        <v>458</v>
      </c>
      <c r="Q17" s="68" t="s">
        <v>459</v>
      </c>
      <c r="R17" s="58" t="s">
        <v>460</v>
      </c>
      <c r="S17" s="58" t="s">
        <v>461</v>
      </c>
      <c r="T17" s="58" t="s">
        <v>462</v>
      </c>
      <c r="U17" s="62" t="s">
        <v>450</v>
      </c>
      <c r="V17" s="68">
        <v>15</v>
      </c>
      <c r="W17" s="68">
        <v>15</v>
      </c>
      <c r="X17" s="68">
        <v>15</v>
      </c>
      <c r="Y17" s="68">
        <v>15</v>
      </c>
      <c r="Z17" s="68">
        <v>15</v>
      </c>
      <c r="AA17" s="68">
        <v>15</v>
      </c>
      <c r="AB17" s="68">
        <v>10</v>
      </c>
      <c r="AC17" s="68">
        <f>SUM(V17:AB17)</f>
        <v>100</v>
      </c>
      <c r="AD17" s="68" t="s">
        <v>44</v>
      </c>
      <c r="AE17" s="68" t="s">
        <v>44</v>
      </c>
      <c r="AF17" s="68" t="str">
        <f>VLOOKUP(CONCATENATE(AD17,AE17),[5]Parámetros!$A$2:$B$10,2,0)</f>
        <v>Fuerte</v>
      </c>
      <c r="AG17" s="68">
        <v>100</v>
      </c>
      <c r="AH17" s="123"/>
      <c r="AI17" s="68" t="s">
        <v>46</v>
      </c>
      <c r="AJ17" s="78" t="s">
        <v>45</v>
      </c>
      <c r="AK17" s="68">
        <v>2</v>
      </c>
      <c r="AL17" s="68">
        <v>0</v>
      </c>
      <c r="AM17" s="123"/>
      <c r="AN17" s="123"/>
      <c r="AO17" s="147"/>
      <c r="AP17" s="123"/>
      <c r="AQ17" s="126"/>
      <c r="AR17" s="127"/>
      <c r="AS17" s="117"/>
      <c r="AT17" s="121"/>
      <c r="AU17" s="121"/>
      <c r="AV17" s="124"/>
      <c r="AW17" s="98" t="s">
        <v>736</v>
      </c>
      <c r="AX17" s="99"/>
      <c r="AY17" s="98" t="s">
        <v>737</v>
      </c>
      <c r="AZ17" s="98"/>
      <c r="BA17" s="65" t="s">
        <v>756</v>
      </c>
    </row>
    <row r="18" spans="2:53" ht="150" x14ac:dyDescent="0.25">
      <c r="B18" s="115"/>
      <c r="C18" s="114"/>
      <c r="D18" s="114"/>
      <c r="E18" s="139"/>
      <c r="F18" s="142"/>
      <c r="G18" s="58" t="s">
        <v>463</v>
      </c>
      <c r="H18" s="120"/>
      <c r="I18" s="123"/>
      <c r="J18" s="127"/>
      <c r="K18" s="127" t="s">
        <v>62</v>
      </c>
      <c r="L18" s="122"/>
      <c r="M18" s="115"/>
      <c r="N18" s="68" t="s">
        <v>72</v>
      </c>
      <c r="O18" s="123"/>
      <c r="P18" s="78" t="s">
        <v>464</v>
      </c>
      <c r="Q18" s="78" t="s">
        <v>465</v>
      </c>
      <c r="R18" s="79" t="s">
        <v>466</v>
      </c>
      <c r="S18" s="79" t="s">
        <v>467</v>
      </c>
      <c r="T18" s="58" t="s">
        <v>468</v>
      </c>
      <c r="U18" s="62" t="s">
        <v>469</v>
      </c>
      <c r="V18" s="68">
        <v>15</v>
      </c>
      <c r="W18" s="68">
        <v>15</v>
      </c>
      <c r="X18" s="68">
        <v>15</v>
      </c>
      <c r="Y18" s="68">
        <v>15</v>
      </c>
      <c r="Z18" s="68">
        <v>15</v>
      </c>
      <c r="AA18" s="68">
        <v>15</v>
      </c>
      <c r="AB18" s="68">
        <v>10</v>
      </c>
      <c r="AC18" s="68">
        <f>SUM(V18:AB18)</f>
        <v>100</v>
      </c>
      <c r="AD18" s="68" t="s">
        <v>44</v>
      </c>
      <c r="AE18" s="68" t="s">
        <v>44</v>
      </c>
      <c r="AF18" s="68" t="str">
        <f>VLOOKUP(CONCATENATE(AD18,AE18),[5]Parámetros!$A$2:$B$10,2,0)</f>
        <v>Fuerte</v>
      </c>
      <c r="AG18" s="68">
        <v>100</v>
      </c>
      <c r="AH18" s="123"/>
      <c r="AI18" s="78" t="s">
        <v>46</v>
      </c>
      <c r="AJ18" s="78" t="s">
        <v>45</v>
      </c>
      <c r="AK18" s="68">
        <v>2</v>
      </c>
      <c r="AL18" s="68">
        <v>0</v>
      </c>
      <c r="AM18" s="123"/>
      <c r="AN18" s="123"/>
      <c r="AO18" s="147"/>
      <c r="AP18" s="123"/>
      <c r="AQ18" s="126"/>
      <c r="AR18" s="127"/>
      <c r="AS18" s="117"/>
      <c r="AT18" s="121"/>
      <c r="AU18" s="121"/>
      <c r="AV18" s="124"/>
      <c r="AW18" s="98" t="s">
        <v>738</v>
      </c>
      <c r="AX18" s="99"/>
      <c r="AY18" s="98" t="s">
        <v>739</v>
      </c>
      <c r="AZ18" s="98"/>
      <c r="BA18" s="65" t="s">
        <v>757</v>
      </c>
    </row>
    <row r="19" spans="2:53" ht="165.75" customHeight="1" x14ac:dyDescent="0.25">
      <c r="B19" s="115"/>
      <c r="C19" s="114"/>
      <c r="D19" s="114"/>
      <c r="E19" s="139"/>
      <c r="F19" s="142"/>
      <c r="G19" s="58" t="s">
        <v>470</v>
      </c>
      <c r="H19" s="120"/>
      <c r="I19" s="123"/>
      <c r="J19" s="127"/>
      <c r="K19" s="127" t="s">
        <v>62</v>
      </c>
      <c r="L19" s="122"/>
      <c r="M19" s="115"/>
      <c r="N19" s="68" t="s">
        <v>72</v>
      </c>
      <c r="O19" s="123"/>
      <c r="P19" s="78" t="s">
        <v>471</v>
      </c>
      <c r="Q19" s="78" t="s">
        <v>472</v>
      </c>
      <c r="R19" s="79" t="s">
        <v>473</v>
      </c>
      <c r="S19" s="79" t="s">
        <v>474</v>
      </c>
      <c r="T19" s="79" t="s">
        <v>475</v>
      </c>
      <c r="U19" s="62" t="s">
        <v>476</v>
      </c>
      <c r="V19" s="68">
        <v>15</v>
      </c>
      <c r="W19" s="68">
        <v>15</v>
      </c>
      <c r="X19" s="68">
        <v>15</v>
      </c>
      <c r="Y19" s="68">
        <v>15</v>
      </c>
      <c r="Z19" s="68">
        <v>15</v>
      </c>
      <c r="AA19" s="68">
        <v>15</v>
      </c>
      <c r="AB19" s="68">
        <v>10</v>
      </c>
      <c r="AC19" s="68">
        <f>SUM(V19:AB19)</f>
        <v>100</v>
      </c>
      <c r="AD19" s="68" t="s">
        <v>44</v>
      </c>
      <c r="AE19" s="68" t="s">
        <v>44</v>
      </c>
      <c r="AF19" s="68" t="str">
        <f>VLOOKUP(CONCATENATE(AD19,AE19),[5]Parámetros!$A$2:$B$10,2,0)</f>
        <v>Fuerte</v>
      </c>
      <c r="AG19" s="68">
        <v>100</v>
      </c>
      <c r="AH19" s="123"/>
      <c r="AI19" s="68" t="s">
        <v>46</v>
      </c>
      <c r="AJ19" s="78" t="s">
        <v>45</v>
      </c>
      <c r="AK19" s="68">
        <v>2</v>
      </c>
      <c r="AL19" s="68">
        <v>0</v>
      </c>
      <c r="AM19" s="123"/>
      <c r="AN19" s="123"/>
      <c r="AO19" s="147"/>
      <c r="AP19" s="123"/>
      <c r="AQ19" s="126"/>
      <c r="AR19" s="127"/>
      <c r="AS19" s="117"/>
      <c r="AT19" s="121"/>
      <c r="AU19" s="121"/>
      <c r="AV19" s="124"/>
      <c r="AW19" s="98" t="s">
        <v>740</v>
      </c>
      <c r="AX19" s="99"/>
      <c r="AY19" s="98" t="s">
        <v>741</v>
      </c>
      <c r="AZ19" s="98"/>
      <c r="BA19" s="65" t="s">
        <v>758</v>
      </c>
    </row>
    <row r="20" spans="2:53" ht="94.5" customHeight="1" x14ac:dyDescent="0.25">
      <c r="B20" s="114" t="s">
        <v>165</v>
      </c>
      <c r="C20" s="143" t="s">
        <v>182</v>
      </c>
      <c r="D20" s="143" t="s">
        <v>67</v>
      </c>
      <c r="E20" s="144" t="s">
        <v>275</v>
      </c>
      <c r="F20" s="145" t="s">
        <v>24</v>
      </c>
      <c r="G20" s="58" t="s">
        <v>497</v>
      </c>
      <c r="H20" s="120" t="s">
        <v>498</v>
      </c>
      <c r="I20" s="145" t="s">
        <v>499</v>
      </c>
      <c r="J20" s="145" t="s">
        <v>80</v>
      </c>
      <c r="K20" s="121" t="s">
        <v>28</v>
      </c>
      <c r="L20" s="122">
        <v>8</v>
      </c>
      <c r="M20" s="113" t="s">
        <v>117</v>
      </c>
      <c r="N20" s="68" t="s">
        <v>72</v>
      </c>
      <c r="O20" s="123" t="s">
        <v>444</v>
      </c>
      <c r="P20" s="68" t="s">
        <v>500</v>
      </c>
      <c r="Q20" s="68" t="s">
        <v>501</v>
      </c>
      <c r="R20" s="58" t="s">
        <v>502</v>
      </c>
      <c r="S20" s="58" t="s">
        <v>503</v>
      </c>
      <c r="T20" s="58" t="s">
        <v>504</v>
      </c>
      <c r="U20" s="62" t="s">
        <v>505</v>
      </c>
      <c r="V20" s="69">
        <v>15</v>
      </c>
      <c r="W20" s="69">
        <v>15</v>
      </c>
      <c r="X20" s="69">
        <v>15</v>
      </c>
      <c r="Y20" s="69">
        <v>15</v>
      </c>
      <c r="Z20" s="69">
        <v>15</v>
      </c>
      <c r="AA20" s="69">
        <v>15</v>
      </c>
      <c r="AB20" s="69">
        <v>10</v>
      </c>
      <c r="AC20" s="63">
        <f t="shared" ref="AC20:AC25" si="1">SUM(V20:AB20)</f>
        <v>100</v>
      </c>
      <c r="AD20" s="63" t="str">
        <f t="shared" ref="AD20:AD21" si="2">_xlfn.IFS(AC20&lt;=85,"Débil",AC20&gt;=96,"Fuerte",AC20&gt;=86,"Moderado")</f>
        <v>Fuerte</v>
      </c>
      <c r="AE20" s="63" t="s">
        <v>44</v>
      </c>
      <c r="AF20" s="63" t="str">
        <f>VLOOKUP(CONCATENATE(AD20,AE20),[6]Parámetros!$A$2:$B$10,2,FALSE)</f>
        <v>Fuerte</v>
      </c>
      <c r="AG20" s="63">
        <f t="shared" ref="AG20:AG21" si="3">_xlfn.IFS(AF20="Fuerte",100,AF20="Moderado",50,AF20="Débil",0)</f>
        <v>100</v>
      </c>
      <c r="AH20" s="114" t="str">
        <f>_xlfn.IFS(AVERAGE(AG20:AG21)=100,"Fuerte",AVERAGE(AG20)&lt;50,"Débil",AVERAGE(AG20)&gt;=50,"Moderado")</f>
        <v>Fuerte</v>
      </c>
      <c r="AI20" s="63" t="s">
        <v>46</v>
      </c>
      <c r="AJ20" s="63" t="s">
        <v>45</v>
      </c>
      <c r="AK20" s="63">
        <f>VLOOKUP(CONCATENATE(AH20,AI20,AJ20),[6]Parámetros!$A$13:$B$24,2,FALSE)</f>
        <v>2</v>
      </c>
      <c r="AL20" s="63">
        <f>VLOOKUP(CONCATENATE(AH20,AI20,AJ20),[6]Parámetros!$A$27:$B$38,2,FALSE)</f>
        <v>0</v>
      </c>
      <c r="AM20" s="114" t="s">
        <v>80</v>
      </c>
      <c r="AN20" s="114" t="s">
        <v>28</v>
      </c>
      <c r="AO20" s="113" t="str">
        <f>VLOOKUP(CONCATENATE(AM20,AN20),[6]Parámetros!$A$56:$B$80,2,FALSE)</f>
        <v>Alto (4)</v>
      </c>
      <c r="AP20" s="114" t="s">
        <v>34</v>
      </c>
      <c r="AQ20" s="57" t="s">
        <v>790</v>
      </c>
      <c r="AR20" s="112" t="s">
        <v>506</v>
      </c>
      <c r="AS20" s="57" t="s">
        <v>507</v>
      </c>
      <c r="AT20" s="57" t="s">
        <v>508</v>
      </c>
      <c r="AU20" s="123" t="s">
        <v>509</v>
      </c>
      <c r="AV20" s="123" t="s">
        <v>510</v>
      </c>
      <c r="AW20" s="98" t="s">
        <v>742</v>
      </c>
      <c r="AX20" s="75"/>
      <c r="AY20" s="98" t="s">
        <v>743</v>
      </c>
      <c r="AZ20" s="98"/>
      <c r="BA20" s="65" t="s">
        <v>759</v>
      </c>
    </row>
    <row r="21" spans="2:53" ht="94.5" customHeight="1" x14ac:dyDescent="0.25">
      <c r="B21" s="114"/>
      <c r="C21" s="143"/>
      <c r="D21" s="143"/>
      <c r="E21" s="144"/>
      <c r="F21" s="145"/>
      <c r="G21" s="58" t="s">
        <v>511</v>
      </c>
      <c r="H21" s="120"/>
      <c r="I21" s="145"/>
      <c r="J21" s="145"/>
      <c r="K21" s="121"/>
      <c r="L21" s="122"/>
      <c r="M21" s="113"/>
      <c r="N21" s="68" t="s">
        <v>72</v>
      </c>
      <c r="O21" s="123"/>
      <c r="P21" s="68" t="s">
        <v>512</v>
      </c>
      <c r="Q21" s="68" t="s">
        <v>513</v>
      </c>
      <c r="R21" s="58" t="s">
        <v>514</v>
      </c>
      <c r="S21" s="58" t="s">
        <v>515</v>
      </c>
      <c r="T21" s="58" t="s">
        <v>516</v>
      </c>
      <c r="U21" s="62" t="s">
        <v>517</v>
      </c>
      <c r="V21" s="69">
        <v>15</v>
      </c>
      <c r="W21" s="69">
        <v>15</v>
      </c>
      <c r="X21" s="69">
        <v>15</v>
      </c>
      <c r="Y21" s="69">
        <v>15</v>
      </c>
      <c r="Z21" s="69">
        <v>15</v>
      </c>
      <c r="AA21" s="69">
        <v>15</v>
      </c>
      <c r="AB21" s="69">
        <v>10</v>
      </c>
      <c r="AC21" s="63">
        <f t="shared" si="1"/>
        <v>100</v>
      </c>
      <c r="AD21" s="63" t="str">
        <f t="shared" si="2"/>
        <v>Fuerte</v>
      </c>
      <c r="AE21" s="63" t="s">
        <v>44</v>
      </c>
      <c r="AF21" s="63" t="str">
        <f>VLOOKUP(CONCATENATE(AD21,AE21),[6]Parámetros!$A$2:$B$10,2,FALSE)</f>
        <v>Fuerte</v>
      </c>
      <c r="AG21" s="63">
        <f t="shared" si="3"/>
        <v>100</v>
      </c>
      <c r="AH21" s="114"/>
      <c r="AI21" s="63" t="s">
        <v>46</v>
      </c>
      <c r="AJ21" s="63" t="s">
        <v>45</v>
      </c>
      <c r="AK21" s="63">
        <f>VLOOKUP(CONCATENATE(AH20,AI21,AJ21),[6]Parámetros!$A$13:$B$24,2,FALSE)</f>
        <v>2</v>
      </c>
      <c r="AL21" s="63">
        <f>VLOOKUP(CONCATENATE(AH20,AI21,AJ21),[6]Parámetros!$A$27:$B$38,2,FALSE)</f>
        <v>0</v>
      </c>
      <c r="AM21" s="114"/>
      <c r="AN21" s="114"/>
      <c r="AO21" s="113"/>
      <c r="AP21" s="114"/>
      <c r="AQ21" s="57" t="s">
        <v>518</v>
      </c>
      <c r="AR21" s="112"/>
      <c r="AS21" s="57" t="s">
        <v>519</v>
      </c>
      <c r="AT21" s="57" t="s">
        <v>520</v>
      </c>
      <c r="AU21" s="123"/>
      <c r="AV21" s="123"/>
      <c r="AW21" s="98" t="s">
        <v>744</v>
      </c>
      <c r="AX21" s="75"/>
      <c r="AY21" s="98" t="s">
        <v>745</v>
      </c>
      <c r="AZ21" s="98"/>
      <c r="BA21" s="65" t="s">
        <v>759</v>
      </c>
    </row>
    <row r="22" spans="2:53" ht="94.5" customHeight="1" x14ac:dyDescent="0.25">
      <c r="B22" s="114"/>
      <c r="C22" s="114" t="s">
        <v>521</v>
      </c>
      <c r="D22" s="114" t="s">
        <v>67</v>
      </c>
      <c r="E22" s="146" t="s">
        <v>275</v>
      </c>
      <c r="F22" s="123" t="s">
        <v>24</v>
      </c>
      <c r="G22" s="58" t="s">
        <v>522</v>
      </c>
      <c r="H22" s="120" t="s">
        <v>523</v>
      </c>
      <c r="I22" s="114" t="s">
        <v>524</v>
      </c>
      <c r="J22" s="123" t="s">
        <v>80</v>
      </c>
      <c r="K22" s="121" t="s">
        <v>28</v>
      </c>
      <c r="L22" s="122">
        <v>8</v>
      </c>
      <c r="M22" s="113" t="s">
        <v>117</v>
      </c>
      <c r="N22" s="63" t="s">
        <v>72</v>
      </c>
      <c r="O22" s="114" t="s">
        <v>444</v>
      </c>
      <c r="P22" s="68" t="s">
        <v>525</v>
      </c>
      <c r="Q22" s="68" t="s">
        <v>526</v>
      </c>
      <c r="R22" s="58" t="s">
        <v>527</v>
      </c>
      <c r="S22" s="58" t="s">
        <v>528</v>
      </c>
      <c r="T22" s="58" t="s">
        <v>529</v>
      </c>
      <c r="U22" s="62" t="s">
        <v>530</v>
      </c>
      <c r="V22" s="63">
        <v>15</v>
      </c>
      <c r="W22" s="63">
        <v>15</v>
      </c>
      <c r="X22" s="63">
        <v>15</v>
      </c>
      <c r="Y22" s="63">
        <v>15</v>
      </c>
      <c r="Z22" s="63">
        <v>15</v>
      </c>
      <c r="AA22" s="63">
        <v>15</v>
      </c>
      <c r="AB22" s="63">
        <v>10</v>
      </c>
      <c r="AC22" s="63">
        <f t="shared" si="1"/>
        <v>100</v>
      </c>
      <c r="AD22" s="63" t="s">
        <v>44</v>
      </c>
      <c r="AE22" s="63" t="s">
        <v>44</v>
      </c>
      <c r="AF22" s="63" t="str">
        <f>VLOOKUP(CONCATENATE(AD22,AE22),[7]Parámetros!$A$2:$B$10,2,FALSE)</f>
        <v>Fuerte</v>
      </c>
      <c r="AG22" s="63">
        <v>100</v>
      </c>
      <c r="AH22" s="114" t="s">
        <v>44</v>
      </c>
      <c r="AI22" s="63" t="s">
        <v>46</v>
      </c>
      <c r="AJ22" s="63" t="s">
        <v>45</v>
      </c>
      <c r="AK22" s="63">
        <f>VLOOKUP(CONCATENATE(AH22,AI22,AJ22),[7]Parámetros!$A$13:$B$24,2,FALSE)</f>
        <v>2</v>
      </c>
      <c r="AL22" s="63">
        <f>VLOOKUP(CONCATENATE(AH22,AI22,AJ22),[7]Parámetros!$A$27:$B$38,2,FALSE)</f>
        <v>0</v>
      </c>
      <c r="AM22" s="114" t="s">
        <v>80</v>
      </c>
      <c r="AN22" s="114" t="s">
        <v>28</v>
      </c>
      <c r="AO22" s="113" t="str">
        <f>VLOOKUP(CONCATENATE(AM22,AN22),[6]Parámetros!$A$56:$B$80,2,FALSE)</f>
        <v>Alto (4)</v>
      </c>
      <c r="AP22" s="114" t="s">
        <v>34</v>
      </c>
      <c r="AQ22" s="128" t="s">
        <v>531</v>
      </c>
      <c r="AR22" s="123" t="s">
        <v>532</v>
      </c>
      <c r="AS22" s="125" t="s">
        <v>533</v>
      </c>
      <c r="AT22" s="123" t="s">
        <v>534</v>
      </c>
      <c r="AU22" s="123" t="s">
        <v>509</v>
      </c>
      <c r="AV22" s="123" t="s">
        <v>510</v>
      </c>
      <c r="AW22" s="98" t="s">
        <v>746</v>
      </c>
      <c r="AX22" s="75"/>
      <c r="AY22" s="98" t="s">
        <v>747</v>
      </c>
      <c r="AZ22" s="98"/>
      <c r="BA22" s="65" t="s">
        <v>759</v>
      </c>
    </row>
    <row r="23" spans="2:53" ht="94.5" customHeight="1" x14ac:dyDescent="0.25">
      <c r="B23" s="114"/>
      <c r="C23" s="114"/>
      <c r="D23" s="114"/>
      <c r="E23" s="146"/>
      <c r="F23" s="123"/>
      <c r="G23" s="58" t="s">
        <v>535</v>
      </c>
      <c r="H23" s="120"/>
      <c r="I23" s="114"/>
      <c r="J23" s="123"/>
      <c r="K23" s="121"/>
      <c r="L23" s="122"/>
      <c r="M23" s="113"/>
      <c r="N23" s="63" t="s">
        <v>72</v>
      </c>
      <c r="O23" s="114"/>
      <c r="P23" s="68" t="s">
        <v>536</v>
      </c>
      <c r="Q23" s="68" t="s">
        <v>537</v>
      </c>
      <c r="R23" s="62" t="s">
        <v>538</v>
      </c>
      <c r="S23" s="58" t="s">
        <v>539</v>
      </c>
      <c r="T23" s="58" t="s">
        <v>540</v>
      </c>
      <c r="U23" s="62" t="s">
        <v>541</v>
      </c>
      <c r="V23" s="63">
        <v>15</v>
      </c>
      <c r="W23" s="63">
        <v>15</v>
      </c>
      <c r="X23" s="63">
        <v>15</v>
      </c>
      <c r="Y23" s="63">
        <v>15</v>
      </c>
      <c r="Z23" s="63">
        <v>15</v>
      </c>
      <c r="AA23" s="63">
        <v>15</v>
      </c>
      <c r="AB23" s="63">
        <v>10</v>
      </c>
      <c r="AC23" s="63">
        <f t="shared" si="1"/>
        <v>100</v>
      </c>
      <c r="AD23" s="63" t="s">
        <v>44</v>
      </c>
      <c r="AE23" s="63" t="s">
        <v>44</v>
      </c>
      <c r="AF23" s="63" t="str">
        <f>VLOOKUP(CONCATENATE(AD23,AE23),[7]Parámetros!$A$2:$B$10,2,FALSE)</f>
        <v>Fuerte</v>
      </c>
      <c r="AG23" s="63">
        <v>100</v>
      </c>
      <c r="AH23" s="114"/>
      <c r="AI23" s="63" t="s">
        <v>46</v>
      </c>
      <c r="AJ23" s="63" t="s">
        <v>45</v>
      </c>
      <c r="AK23" s="63">
        <f>VLOOKUP(CONCATENATE(AH22,AI23,AJ23),[7]Parámetros!$A$13:$B$24,2,FALSE)</f>
        <v>2</v>
      </c>
      <c r="AL23" s="63">
        <f>VLOOKUP(CONCATENATE(AH22,AI23,AJ23),[7]Parámetros!$A$27:$B$38,2,FALSE)</f>
        <v>0</v>
      </c>
      <c r="AM23" s="114"/>
      <c r="AN23" s="114"/>
      <c r="AO23" s="113"/>
      <c r="AP23" s="114"/>
      <c r="AQ23" s="128"/>
      <c r="AR23" s="123"/>
      <c r="AS23" s="123"/>
      <c r="AT23" s="123"/>
      <c r="AU23" s="123"/>
      <c r="AV23" s="123"/>
      <c r="AW23" s="98" t="s">
        <v>748</v>
      </c>
      <c r="AX23" s="75"/>
      <c r="AY23" s="98" t="s">
        <v>749</v>
      </c>
      <c r="AZ23" s="98"/>
      <c r="BA23" s="65" t="s">
        <v>759</v>
      </c>
    </row>
    <row r="24" spans="2:53" ht="94.5" customHeight="1" x14ac:dyDescent="0.25">
      <c r="B24" s="114"/>
      <c r="C24" s="114" t="s">
        <v>182</v>
      </c>
      <c r="D24" s="114" t="s">
        <v>67</v>
      </c>
      <c r="E24" s="146" t="s">
        <v>275</v>
      </c>
      <c r="F24" s="123" t="s">
        <v>24</v>
      </c>
      <c r="G24" s="120" t="s">
        <v>542</v>
      </c>
      <c r="H24" s="141" t="s">
        <v>543</v>
      </c>
      <c r="I24" s="123" t="s">
        <v>544</v>
      </c>
      <c r="J24" s="123" t="s">
        <v>80</v>
      </c>
      <c r="K24" s="121" t="s">
        <v>28</v>
      </c>
      <c r="L24" s="122">
        <v>8</v>
      </c>
      <c r="M24" s="113" t="s">
        <v>117</v>
      </c>
      <c r="N24" s="68" t="s">
        <v>72</v>
      </c>
      <c r="O24" s="123" t="s">
        <v>444</v>
      </c>
      <c r="P24" s="68" t="s">
        <v>545</v>
      </c>
      <c r="Q24" s="68" t="s">
        <v>546</v>
      </c>
      <c r="R24" s="58" t="s">
        <v>547</v>
      </c>
      <c r="S24" s="58" t="s">
        <v>548</v>
      </c>
      <c r="T24" s="62" t="s">
        <v>549</v>
      </c>
      <c r="U24" s="62" t="s">
        <v>550</v>
      </c>
      <c r="V24" s="69">
        <v>15</v>
      </c>
      <c r="W24" s="69">
        <v>15</v>
      </c>
      <c r="X24" s="69">
        <v>15</v>
      </c>
      <c r="Y24" s="69">
        <v>15</v>
      </c>
      <c r="Z24" s="69">
        <v>15</v>
      </c>
      <c r="AA24" s="69">
        <v>15</v>
      </c>
      <c r="AB24" s="69">
        <v>10</v>
      </c>
      <c r="AC24" s="63">
        <f t="shared" si="1"/>
        <v>100</v>
      </c>
      <c r="AD24" s="63" t="s">
        <v>44</v>
      </c>
      <c r="AE24" s="63" t="s">
        <v>44</v>
      </c>
      <c r="AF24" s="63" t="str">
        <f>VLOOKUP(CONCATENATE(AD24,AE24),[7]Parámetros!$A$2:$B$10,2,FALSE)</f>
        <v>Fuerte</v>
      </c>
      <c r="AG24" s="63">
        <v>100</v>
      </c>
      <c r="AH24" s="114" t="s">
        <v>452</v>
      </c>
      <c r="AI24" s="63" t="s">
        <v>46</v>
      </c>
      <c r="AJ24" s="63" t="s">
        <v>45</v>
      </c>
      <c r="AK24" s="63">
        <v>2</v>
      </c>
      <c r="AL24" s="63">
        <v>0</v>
      </c>
      <c r="AM24" s="114" t="s">
        <v>80</v>
      </c>
      <c r="AN24" s="114" t="s">
        <v>28</v>
      </c>
      <c r="AO24" s="113" t="str">
        <f>VLOOKUP(CONCATENATE(AM24,AN24),[6]Parámetros!$A$56:$B$80,2,FALSE)</f>
        <v>Alto (4)</v>
      </c>
      <c r="AP24" s="123" t="s">
        <v>153</v>
      </c>
      <c r="AQ24" s="149" t="s">
        <v>551</v>
      </c>
      <c r="AR24" s="123" t="s">
        <v>532</v>
      </c>
      <c r="AS24" s="148" t="s">
        <v>552</v>
      </c>
      <c r="AT24" s="123" t="s">
        <v>553</v>
      </c>
      <c r="AU24" s="123" t="s">
        <v>509</v>
      </c>
      <c r="AV24" s="123" t="s">
        <v>510</v>
      </c>
      <c r="AW24" s="98" t="s">
        <v>750</v>
      </c>
      <c r="AX24" s="75"/>
      <c r="AY24" s="98" t="s">
        <v>751</v>
      </c>
      <c r="AZ24" s="98"/>
      <c r="BA24" s="65" t="s">
        <v>759</v>
      </c>
    </row>
    <row r="25" spans="2:53" ht="94.5" customHeight="1" x14ac:dyDescent="0.25">
      <c r="B25" s="114"/>
      <c r="C25" s="114"/>
      <c r="D25" s="114"/>
      <c r="E25" s="146"/>
      <c r="F25" s="123"/>
      <c r="G25" s="120"/>
      <c r="H25" s="141"/>
      <c r="I25" s="123"/>
      <c r="J25" s="123"/>
      <c r="K25" s="121"/>
      <c r="L25" s="122"/>
      <c r="M25" s="113"/>
      <c r="N25" s="68" t="s">
        <v>72</v>
      </c>
      <c r="O25" s="123"/>
      <c r="P25" s="68" t="s">
        <v>554</v>
      </c>
      <c r="Q25" s="68" t="s">
        <v>555</v>
      </c>
      <c r="R25" s="58" t="s">
        <v>556</v>
      </c>
      <c r="S25" s="58" t="s">
        <v>557</v>
      </c>
      <c r="T25" s="58" t="s">
        <v>558</v>
      </c>
      <c r="U25" s="62" t="s">
        <v>559</v>
      </c>
      <c r="V25" s="69">
        <v>15</v>
      </c>
      <c r="W25" s="69">
        <v>15</v>
      </c>
      <c r="X25" s="69">
        <v>15</v>
      </c>
      <c r="Y25" s="69">
        <v>15</v>
      </c>
      <c r="Z25" s="69">
        <v>15</v>
      </c>
      <c r="AA25" s="69">
        <v>15</v>
      </c>
      <c r="AB25" s="69">
        <v>10</v>
      </c>
      <c r="AC25" s="63">
        <f t="shared" si="1"/>
        <v>100</v>
      </c>
      <c r="AD25" s="63" t="s">
        <v>452</v>
      </c>
      <c r="AE25" s="63" t="s">
        <v>44</v>
      </c>
      <c r="AF25" s="63" t="s">
        <v>44</v>
      </c>
      <c r="AG25" s="63">
        <v>100</v>
      </c>
      <c r="AH25" s="114"/>
      <c r="AI25" s="63" t="s">
        <v>46</v>
      </c>
      <c r="AJ25" s="63" t="s">
        <v>45</v>
      </c>
      <c r="AK25" s="63">
        <v>2</v>
      </c>
      <c r="AL25" s="63">
        <v>0</v>
      </c>
      <c r="AM25" s="114"/>
      <c r="AN25" s="114"/>
      <c r="AO25" s="113"/>
      <c r="AP25" s="123"/>
      <c r="AQ25" s="149"/>
      <c r="AR25" s="123"/>
      <c r="AS25" s="114"/>
      <c r="AT25" s="123"/>
      <c r="AU25" s="123"/>
      <c r="AV25" s="123"/>
      <c r="AW25" s="98" t="s">
        <v>752</v>
      </c>
      <c r="AX25" s="75"/>
      <c r="AY25" s="98" t="s">
        <v>753</v>
      </c>
      <c r="AZ25" s="98"/>
      <c r="BA25" s="65" t="s">
        <v>791</v>
      </c>
    </row>
    <row r="26" spans="2:53" ht="270" x14ac:dyDescent="0.25">
      <c r="B26" s="115" t="s">
        <v>162</v>
      </c>
      <c r="C26" s="66" t="s">
        <v>573</v>
      </c>
      <c r="D26" s="66" t="s">
        <v>67</v>
      </c>
      <c r="E26" s="57" t="s">
        <v>275</v>
      </c>
      <c r="F26" s="57" t="s">
        <v>24</v>
      </c>
      <c r="G26" s="58" t="s">
        <v>574</v>
      </c>
      <c r="H26" s="58" t="s">
        <v>575</v>
      </c>
      <c r="I26" s="57" t="s">
        <v>576</v>
      </c>
      <c r="J26" s="57" t="s">
        <v>80</v>
      </c>
      <c r="K26" s="85" t="s">
        <v>28</v>
      </c>
      <c r="L26" s="52">
        <v>11</v>
      </c>
      <c r="M26" s="61" t="s">
        <v>117</v>
      </c>
      <c r="N26" s="68" t="s">
        <v>72</v>
      </c>
      <c r="O26" s="68" t="s">
        <v>577</v>
      </c>
      <c r="P26" s="68" t="s">
        <v>577</v>
      </c>
      <c r="Q26" s="68" t="s">
        <v>599</v>
      </c>
      <c r="R26" s="58" t="s">
        <v>600</v>
      </c>
      <c r="S26" s="58" t="s">
        <v>578</v>
      </c>
      <c r="T26" s="58" t="s">
        <v>579</v>
      </c>
      <c r="U26" s="62" t="s">
        <v>580</v>
      </c>
      <c r="V26" s="57">
        <v>15</v>
      </c>
      <c r="W26" s="57">
        <v>15</v>
      </c>
      <c r="X26" s="57">
        <v>15</v>
      </c>
      <c r="Y26" s="57">
        <v>15</v>
      </c>
      <c r="Z26" s="57">
        <v>15</v>
      </c>
      <c r="AA26" s="57">
        <v>15</v>
      </c>
      <c r="AB26" s="57">
        <v>10</v>
      </c>
      <c r="AC26" s="57">
        <v>100</v>
      </c>
      <c r="AD26" s="57" t="s">
        <v>44</v>
      </c>
      <c r="AE26" s="57" t="s">
        <v>44</v>
      </c>
      <c r="AF26" s="57" t="s">
        <v>44</v>
      </c>
      <c r="AG26" s="57">
        <v>100</v>
      </c>
      <c r="AH26" s="57" t="s">
        <v>44</v>
      </c>
      <c r="AI26" s="57" t="s">
        <v>46</v>
      </c>
      <c r="AJ26" s="57" t="s">
        <v>45</v>
      </c>
      <c r="AK26" s="66">
        <v>2</v>
      </c>
      <c r="AL26" s="66">
        <v>0</v>
      </c>
      <c r="AM26" s="66" t="s">
        <v>80</v>
      </c>
      <c r="AN26" s="66" t="s">
        <v>28</v>
      </c>
      <c r="AO26" s="63" t="s">
        <v>117</v>
      </c>
      <c r="AP26" s="63" t="s">
        <v>34</v>
      </c>
      <c r="AQ26" s="70" t="s">
        <v>581</v>
      </c>
      <c r="AR26" s="68" t="s">
        <v>577</v>
      </c>
      <c r="AS26" s="63" t="s">
        <v>582</v>
      </c>
      <c r="AT26" s="68" t="s">
        <v>583</v>
      </c>
      <c r="AU26" s="68" t="s">
        <v>584</v>
      </c>
      <c r="AV26" s="75" t="s">
        <v>585</v>
      </c>
      <c r="AW26" s="108" t="s">
        <v>782</v>
      </c>
      <c r="AX26" s="108" t="s">
        <v>783</v>
      </c>
      <c r="AY26" s="108" t="s">
        <v>784</v>
      </c>
      <c r="AZ26" s="108" t="s">
        <v>785</v>
      </c>
      <c r="BA26" s="75" t="s">
        <v>791</v>
      </c>
    </row>
    <row r="27" spans="2:53" ht="270" x14ac:dyDescent="0.25">
      <c r="B27" s="115"/>
      <c r="C27" s="66" t="s">
        <v>573</v>
      </c>
      <c r="D27" s="66" t="s">
        <v>67</v>
      </c>
      <c r="E27" s="57" t="s">
        <v>275</v>
      </c>
      <c r="F27" s="57" t="s">
        <v>24</v>
      </c>
      <c r="G27" s="58" t="s">
        <v>586</v>
      </c>
      <c r="H27" s="58" t="s">
        <v>587</v>
      </c>
      <c r="I27" s="57" t="s">
        <v>588</v>
      </c>
      <c r="J27" s="57" t="s">
        <v>32</v>
      </c>
      <c r="K27" s="85" t="s">
        <v>28</v>
      </c>
      <c r="L27" s="52">
        <v>9</v>
      </c>
      <c r="M27" s="61" t="s">
        <v>33</v>
      </c>
      <c r="N27" s="68" t="s">
        <v>72</v>
      </c>
      <c r="O27" s="68" t="s">
        <v>577</v>
      </c>
      <c r="P27" s="68" t="s">
        <v>589</v>
      </c>
      <c r="Q27" s="57" t="s">
        <v>590</v>
      </c>
      <c r="R27" s="58" t="s">
        <v>591</v>
      </c>
      <c r="S27" s="58" t="s">
        <v>592</v>
      </c>
      <c r="T27" s="58" t="s">
        <v>593</v>
      </c>
      <c r="U27" s="62" t="s">
        <v>594</v>
      </c>
      <c r="V27" s="100">
        <v>15</v>
      </c>
      <c r="W27" s="100">
        <v>15</v>
      </c>
      <c r="X27" s="100">
        <v>15</v>
      </c>
      <c r="Y27" s="100">
        <v>15</v>
      </c>
      <c r="Z27" s="100">
        <v>15</v>
      </c>
      <c r="AA27" s="100">
        <v>15</v>
      </c>
      <c r="AB27" s="100">
        <v>10</v>
      </c>
      <c r="AC27" s="100">
        <v>100</v>
      </c>
      <c r="AD27" s="57" t="s">
        <v>44</v>
      </c>
      <c r="AE27" s="100" t="s">
        <v>44</v>
      </c>
      <c r="AF27" s="100" t="s">
        <v>44</v>
      </c>
      <c r="AG27" s="100">
        <v>100</v>
      </c>
      <c r="AH27" s="100" t="s">
        <v>44</v>
      </c>
      <c r="AI27" s="100" t="s">
        <v>46</v>
      </c>
      <c r="AJ27" s="100" t="s">
        <v>45</v>
      </c>
      <c r="AK27" s="100">
        <v>2</v>
      </c>
      <c r="AL27" s="100">
        <v>0</v>
      </c>
      <c r="AM27" s="66" t="s">
        <v>70</v>
      </c>
      <c r="AN27" s="66" t="s">
        <v>28</v>
      </c>
      <c r="AO27" s="63" t="s">
        <v>71</v>
      </c>
      <c r="AP27" s="63" t="s">
        <v>34</v>
      </c>
      <c r="AQ27" s="57" t="s">
        <v>595</v>
      </c>
      <c r="AR27" s="68" t="s">
        <v>577</v>
      </c>
      <c r="AS27" s="63" t="s">
        <v>582</v>
      </c>
      <c r="AT27" s="57" t="s">
        <v>596</v>
      </c>
      <c r="AU27" s="57" t="s">
        <v>597</v>
      </c>
      <c r="AV27" s="75" t="s">
        <v>598</v>
      </c>
      <c r="AW27" s="108" t="s">
        <v>786</v>
      </c>
      <c r="AX27" s="108" t="s">
        <v>787</v>
      </c>
      <c r="AY27" s="108" t="s">
        <v>788</v>
      </c>
      <c r="AZ27" s="108" t="s">
        <v>789</v>
      </c>
      <c r="BA27" s="75" t="s">
        <v>791</v>
      </c>
    </row>
    <row r="28" spans="2:53" ht="325.5" customHeight="1" x14ac:dyDescent="0.25">
      <c r="B28" s="115" t="s">
        <v>170</v>
      </c>
      <c r="C28" s="114" t="s">
        <v>182</v>
      </c>
      <c r="D28" s="114" t="s">
        <v>67</v>
      </c>
      <c r="E28" s="146" t="s">
        <v>275</v>
      </c>
      <c r="F28" s="123" t="s">
        <v>24</v>
      </c>
      <c r="G28" s="120" t="s">
        <v>560</v>
      </c>
      <c r="H28" s="120" t="s">
        <v>561</v>
      </c>
      <c r="I28" s="123" t="s">
        <v>562</v>
      </c>
      <c r="J28" s="123" t="s">
        <v>80</v>
      </c>
      <c r="K28" s="121" t="s">
        <v>62</v>
      </c>
      <c r="L28" s="122">
        <v>5</v>
      </c>
      <c r="M28" s="115" t="s">
        <v>62</v>
      </c>
      <c r="N28" s="112" t="s">
        <v>72</v>
      </c>
      <c r="O28" s="123" t="s">
        <v>563</v>
      </c>
      <c r="P28" s="112" t="s">
        <v>564</v>
      </c>
      <c r="Q28" s="112" t="s">
        <v>174</v>
      </c>
      <c r="R28" s="120" t="s">
        <v>565</v>
      </c>
      <c r="S28" s="120" t="s">
        <v>566</v>
      </c>
      <c r="T28" s="120" t="s">
        <v>567</v>
      </c>
      <c r="U28" s="141" t="s">
        <v>568</v>
      </c>
      <c r="V28" s="115">
        <v>15</v>
      </c>
      <c r="W28" s="115">
        <v>15</v>
      </c>
      <c r="X28" s="115">
        <v>15</v>
      </c>
      <c r="Y28" s="115">
        <v>15</v>
      </c>
      <c r="Z28" s="115">
        <v>15</v>
      </c>
      <c r="AA28" s="115">
        <v>15</v>
      </c>
      <c r="AB28" s="115">
        <v>10</v>
      </c>
      <c r="AC28" s="115">
        <v>100</v>
      </c>
      <c r="AD28" s="115" t="s">
        <v>452</v>
      </c>
      <c r="AE28" s="115" t="s">
        <v>44</v>
      </c>
      <c r="AF28" s="115" t="s">
        <v>44</v>
      </c>
      <c r="AG28" s="115">
        <v>100</v>
      </c>
      <c r="AH28" s="115" t="s">
        <v>44</v>
      </c>
      <c r="AI28" s="115" t="s">
        <v>46</v>
      </c>
      <c r="AJ28" s="115" t="s">
        <v>45</v>
      </c>
      <c r="AK28" s="115">
        <v>2</v>
      </c>
      <c r="AL28" s="115">
        <v>0</v>
      </c>
      <c r="AM28" s="115" t="s">
        <v>80</v>
      </c>
      <c r="AN28" s="115" t="s">
        <v>62</v>
      </c>
      <c r="AO28" s="115" t="s">
        <v>62</v>
      </c>
      <c r="AP28" s="115" t="s">
        <v>34</v>
      </c>
      <c r="AQ28" s="157" t="s">
        <v>569</v>
      </c>
      <c r="AR28" s="112" t="s">
        <v>563</v>
      </c>
      <c r="AS28" s="115" t="s">
        <v>318</v>
      </c>
      <c r="AT28" s="112" t="s">
        <v>570</v>
      </c>
      <c r="AU28" s="112" t="s">
        <v>571</v>
      </c>
      <c r="AV28" s="112" t="s">
        <v>572</v>
      </c>
      <c r="AW28" s="181"/>
      <c r="AX28" s="181"/>
      <c r="AY28" s="182" t="s">
        <v>792</v>
      </c>
      <c r="AZ28" s="181"/>
      <c r="BA28" s="158" t="s">
        <v>793</v>
      </c>
    </row>
    <row r="29" spans="2:53" ht="186" customHeight="1" x14ac:dyDescent="0.25">
      <c r="B29" s="115"/>
      <c r="C29" s="114"/>
      <c r="D29" s="114"/>
      <c r="E29" s="146"/>
      <c r="F29" s="123"/>
      <c r="G29" s="120"/>
      <c r="H29" s="120"/>
      <c r="I29" s="123"/>
      <c r="J29" s="123"/>
      <c r="K29" s="121"/>
      <c r="L29" s="122"/>
      <c r="M29" s="115"/>
      <c r="N29" s="112"/>
      <c r="O29" s="123"/>
      <c r="P29" s="112"/>
      <c r="Q29" s="112"/>
      <c r="R29" s="120"/>
      <c r="S29" s="120"/>
      <c r="T29" s="120"/>
      <c r="U29" s="141"/>
      <c r="V29" s="115"/>
      <c r="W29" s="115"/>
      <c r="X29" s="115"/>
      <c r="Y29" s="115"/>
      <c r="Z29" s="115"/>
      <c r="AA29" s="115"/>
      <c r="AB29" s="115"/>
      <c r="AC29" s="115"/>
      <c r="AD29" s="115"/>
      <c r="AE29" s="115"/>
      <c r="AF29" s="115"/>
      <c r="AG29" s="115"/>
      <c r="AH29" s="115"/>
      <c r="AI29" s="115"/>
      <c r="AJ29" s="115"/>
      <c r="AK29" s="115"/>
      <c r="AL29" s="115"/>
      <c r="AM29" s="115"/>
      <c r="AN29" s="115"/>
      <c r="AO29" s="115"/>
      <c r="AP29" s="115"/>
      <c r="AQ29" s="157"/>
      <c r="AR29" s="112"/>
      <c r="AS29" s="115"/>
      <c r="AT29" s="112"/>
      <c r="AU29" s="112"/>
      <c r="AV29" s="112"/>
      <c r="AW29" s="181"/>
      <c r="AX29" s="181"/>
      <c r="AY29" s="182"/>
      <c r="AZ29" s="181"/>
      <c r="BA29" s="158"/>
    </row>
    <row r="30" spans="2:53" ht="135" x14ac:dyDescent="0.25">
      <c r="B30" s="115" t="s">
        <v>169</v>
      </c>
      <c r="C30" s="141" t="s">
        <v>573</v>
      </c>
      <c r="D30" s="114" t="s">
        <v>67</v>
      </c>
      <c r="E30" s="150" t="s">
        <v>275</v>
      </c>
      <c r="F30" s="114" t="s">
        <v>24</v>
      </c>
      <c r="G30" s="62" t="s">
        <v>601</v>
      </c>
      <c r="H30" s="141" t="s">
        <v>602</v>
      </c>
      <c r="I30" s="141" t="s">
        <v>603</v>
      </c>
      <c r="J30" s="115" t="s">
        <v>80</v>
      </c>
      <c r="K30" s="121" t="s">
        <v>62</v>
      </c>
      <c r="L30" s="122">
        <v>5</v>
      </c>
      <c r="M30" s="115" t="s">
        <v>62</v>
      </c>
      <c r="N30" s="63" t="s">
        <v>72</v>
      </c>
      <c r="O30" s="115" t="s">
        <v>604</v>
      </c>
      <c r="P30" s="63" t="s">
        <v>604</v>
      </c>
      <c r="Q30" s="63" t="s">
        <v>472</v>
      </c>
      <c r="R30" s="62" t="s">
        <v>605</v>
      </c>
      <c r="S30" s="62" t="s">
        <v>606</v>
      </c>
      <c r="T30" s="62" t="s">
        <v>607</v>
      </c>
      <c r="U30" s="62" t="s">
        <v>608</v>
      </c>
      <c r="V30" s="63">
        <v>15</v>
      </c>
      <c r="W30" s="63">
        <v>15</v>
      </c>
      <c r="X30" s="63">
        <v>15</v>
      </c>
      <c r="Y30" s="63">
        <v>15</v>
      </c>
      <c r="Z30" s="63">
        <v>15</v>
      </c>
      <c r="AA30" s="63">
        <v>15</v>
      </c>
      <c r="AB30" s="63">
        <v>10</v>
      </c>
      <c r="AC30" s="63">
        <v>100</v>
      </c>
      <c r="AD30" s="63" t="s">
        <v>44</v>
      </c>
      <c r="AE30" s="63" t="s">
        <v>44</v>
      </c>
      <c r="AF30" s="63" t="e">
        <f>VLOOKUP(CONCATENATE(AD30,AE30),#REF!,2,FALSE)</f>
        <v>#REF!</v>
      </c>
      <c r="AG30" s="63">
        <v>100</v>
      </c>
      <c r="AH30" s="115" t="s">
        <v>609</v>
      </c>
      <c r="AI30" s="61" t="s">
        <v>46</v>
      </c>
      <c r="AJ30" s="61" t="s">
        <v>45</v>
      </c>
      <c r="AK30" s="61">
        <v>1</v>
      </c>
      <c r="AL30" s="61">
        <v>0</v>
      </c>
      <c r="AM30" s="115" t="s">
        <v>80</v>
      </c>
      <c r="AN30" s="156" t="s">
        <v>62</v>
      </c>
      <c r="AO30" s="115" t="s">
        <v>62</v>
      </c>
      <c r="AP30" s="115" t="s">
        <v>34</v>
      </c>
      <c r="AQ30" s="141" t="s">
        <v>610</v>
      </c>
      <c r="AR30" s="115" t="s">
        <v>604</v>
      </c>
      <c r="AS30" s="115" t="s">
        <v>611</v>
      </c>
      <c r="AT30" s="141" t="s">
        <v>626</v>
      </c>
      <c r="AU30" s="141" t="s">
        <v>612</v>
      </c>
      <c r="AV30" s="120" t="s">
        <v>613</v>
      </c>
      <c r="AW30" s="62" t="s">
        <v>797</v>
      </c>
      <c r="AX30" s="61" t="s">
        <v>800</v>
      </c>
      <c r="AY30" s="62" t="s">
        <v>803</v>
      </c>
      <c r="AZ30" s="55" t="s">
        <v>801</v>
      </c>
      <c r="BA30" s="75" t="s">
        <v>791</v>
      </c>
    </row>
    <row r="31" spans="2:53" ht="105" x14ac:dyDescent="0.25">
      <c r="B31" s="115"/>
      <c r="C31" s="141"/>
      <c r="D31" s="114"/>
      <c r="E31" s="150"/>
      <c r="F31" s="114"/>
      <c r="G31" s="62" t="s">
        <v>614</v>
      </c>
      <c r="H31" s="141"/>
      <c r="I31" s="141"/>
      <c r="J31" s="115"/>
      <c r="K31" s="121"/>
      <c r="L31" s="122"/>
      <c r="M31" s="115"/>
      <c r="N31" s="63" t="s">
        <v>362</v>
      </c>
      <c r="O31" s="115"/>
      <c r="P31" s="63" t="s">
        <v>604</v>
      </c>
      <c r="Q31" s="63" t="s">
        <v>615</v>
      </c>
      <c r="R31" s="62" t="s">
        <v>616</v>
      </c>
      <c r="S31" s="62" t="s">
        <v>617</v>
      </c>
      <c r="T31" s="62" t="s">
        <v>618</v>
      </c>
      <c r="U31" s="62" t="s">
        <v>619</v>
      </c>
      <c r="V31" s="63">
        <v>15</v>
      </c>
      <c r="W31" s="63">
        <v>15</v>
      </c>
      <c r="X31" s="63">
        <v>15</v>
      </c>
      <c r="Y31" s="63">
        <v>15</v>
      </c>
      <c r="Z31" s="63">
        <v>15</v>
      </c>
      <c r="AA31" s="63">
        <v>15</v>
      </c>
      <c r="AB31" s="63">
        <v>10</v>
      </c>
      <c r="AC31" s="63">
        <v>100</v>
      </c>
      <c r="AD31" s="63" t="s">
        <v>44</v>
      </c>
      <c r="AE31" s="63" t="s">
        <v>44</v>
      </c>
      <c r="AF31" s="63" t="s">
        <v>44</v>
      </c>
      <c r="AG31" s="63">
        <v>100</v>
      </c>
      <c r="AH31" s="115"/>
      <c r="AI31" s="61" t="s">
        <v>46</v>
      </c>
      <c r="AJ31" s="61" t="s">
        <v>45</v>
      </c>
      <c r="AK31" s="61">
        <v>1</v>
      </c>
      <c r="AL31" s="61">
        <v>0</v>
      </c>
      <c r="AM31" s="115"/>
      <c r="AN31" s="156"/>
      <c r="AO31" s="115"/>
      <c r="AP31" s="115"/>
      <c r="AQ31" s="141"/>
      <c r="AR31" s="115"/>
      <c r="AS31" s="115"/>
      <c r="AT31" s="141"/>
      <c r="AU31" s="141"/>
      <c r="AV31" s="120"/>
      <c r="AW31" s="62" t="s">
        <v>802</v>
      </c>
      <c r="AX31" s="61" t="s">
        <v>800</v>
      </c>
      <c r="AY31" s="62" t="s">
        <v>804</v>
      </c>
      <c r="AZ31" s="55" t="s">
        <v>801</v>
      </c>
      <c r="BA31" s="75" t="s">
        <v>791</v>
      </c>
    </row>
    <row r="32" spans="2:53" ht="165" x14ac:dyDescent="0.25">
      <c r="B32" s="115"/>
      <c r="C32" s="141"/>
      <c r="D32" s="114"/>
      <c r="E32" s="150"/>
      <c r="F32" s="114"/>
      <c r="G32" s="62" t="s">
        <v>620</v>
      </c>
      <c r="H32" s="141"/>
      <c r="I32" s="141"/>
      <c r="J32" s="115"/>
      <c r="K32" s="121"/>
      <c r="L32" s="122"/>
      <c r="M32" s="115"/>
      <c r="N32" s="63" t="s">
        <v>37</v>
      </c>
      <c r="O32" s="115"/>
      <c r="P32" s="63" t="s">
        <v>604</v>
      </c>
      <c r="Q32" s="63" t="s">
        <v>621</v>
      </c>
      <c r="R32" s="62" t="s">
        <v>622</v>
      </c>
      <c r="S32" s="62" t="s">
        <v>623</v>
      </c>
      <c r="T32" s="62" t="s">
        <v>624</v>
      </c>
      <c r="U32" s="62" t="s">
        <v>625</v>
      </c>
      <c r="V32" s="63">
        <v>15</v>
      </c>
      <c r="W32" s="63">
        <v>15</v>
      </c>
      <c r="X32" s="63">
        <v>15</v>
      </c>
      <c r="Y32" s="63">
        <v>10</v>
      </c>
      <c r="Z32" s="63">
        <v>15</v>
      </c>
      <c r="AA32" s="63">
        <v>15</v>
      </c>
      <c r="AB32" s="63">
        <v>10</v>
      </c>
      <c r="AC32" s="63">
        <v>95</v>
      </c>
      <c r="AD32" s="63" t="s">
        <v>43</v>
      </c>
      <c r="AE32" s="63" t="s">
        <v>44</v>
      </c>
      <c r="AF32" s="63" t="e">
        <f>VLOOKUP(CONCATENATE(AD32,AE32),#REF!,2,FALSE)</f>
        <v>#REF!</v>
      </c>
      <c r="AG32" s="63">
        <v>50</v>
      </c>
      <c r="AH32" s="115"/>
      <c r="AI32" s="61" t="s">
        <v>46</v>
      </c>
      <c r="AJ32" s="61" t="s">
        <v>45</v>
      </c>
      <c r="AK32" s="61">
        <v>1</v>
      </c>
      <c r="AL32" s="61">
        <v>0</v>
      </c>
      <c r="AM32" s="115"/>
      <c r="AN32" s="156"/>
      <c r="AO32" s="115"/>
      <c r="AP32" s="115"/>
      <c r="AQ32" s="141"/>
      <c r="AR32" s="115"/>
      <c r="AS32" s="115"/>
      <c r="AT32" s="141"/>
      <c r="AU32" s="141"/>
      <c r="AV32" s="120"/>
      <c r="AW32" s="62" t="s">
        <v>799</v>
      </c>
      <c r="AX32" s="61" t="s">
        <v>800</v>
      </c>
      <c r="AY32" s="62" t="s">
        <v>804</v>
      </c>
      <c r="AZ32" s="55" t="s">
        <v>801</v>
      </c>
      <c r="BA32" s="75" t="s">
        <v>791</v>
      </c>
    </row>
    <row r="33" spans="2:99" s="81" customFormat="1" ht="129.75" customHeight="1" x14ac:dyDescent="0.25">
      <c r="B33" s="115" t="s">
        <v>164</v>
      </c>
      <c r="C33" s="61" t="s">
        <v>66</v>
      </c>
      <c r="D33" s="61" t="s">
        <v>67</v>
      </c>
      <c r="E33" s="73" t="s">
        <v>275</v>
      </c>
      <c r="F33" s="55" t="s">
        <v>24</v>
      </c>
      <c r="G33" s="58" t="s">
        <v>638</v>
      </c>
      <c r="H33" s="58" t="s">
        <v>639</v>
      </c>
      <c r="I33" s="112" t="s">
        <v>640</v>
      </c>
      <c r="J33" s="68" t="s">
        <v>106</v>
      </c>
      <c r="K33" s="85" t="s">
        <v>28</v>
      </c>
      <c r="L33" s="52">
        <v>7</v>
      </c>
      <c r="M33" s="83" t="s">
        <v>134</v>
      </c>
      <c r="N33" s="68" t="s">
        <v>72</v>
      </c>
      <c r="O33" s="68" t="s">
        <v>641</v>
      </c>
      <c r="P33" s="68" t="s">
        <v>642</v>
      </c>
      <c r="Q33" s="68" t="s">
        <v>643</v>
      </c>
      <c r="R33" s="58" t="s">
        <v>644</v>
      </c>
      <c r="S33" s="58" t="s">
        <v>645</v>
      </c>
      <c r="T33" s="58" t="s">
        <v>646</v>
      </c>
      <c r="U33" s="62" t="s">
        <v>647</v>
      </c>
      <c r="V33" s="63">
        <v>15</v>
      </c>
      <c r="W33" s="63">
        <v>15</v>
      </c>
      <c r="X33" s="63">
        <v>15</v>
      </c>
      <c r="Y33" s="63">
        <v>15</v>
      </c>
      <c r="Z33" s="63">
        <v>15</v>
      </c>
      <c r="AA33" s="63">
        <v>15</v>
      </c>
      <c r="AB33" s="63">
        <v>10</v>
      </c>
      <c r="AC33" s="63">
        <f t="shared" ref="AC33:AC38" si="4">SUM(V33:AB33)</f>
        <v>100</v>
      </c>
      <c r="AD33" s="63" t="str">
        <f t="shared" ref="AD33:AD38" si="5">_xlfn.IFS(AC33&lt;=85,"Débil",AC33&gt;=96,"Fuerte",AC33&gt;=86,"Moderado")</f>
        <v>Fuerte</v>
      </c>
      <c r="AE33" s="63" t="s">
        <v>44</v>
      </c>
      <c r="AF33" s="63" t="str">
        <f>VLOOKUP(CONCATENATE(AD33,AE33),[8]Parámetros!$A$2:$B$10,2,FALSE)</f>
        <v>Fuerte</v>
      </c>
      <c r="AG33" s="63">
        <f t="shared" ref="AG33:AG38" si="6">_xlfn.IFS(AF33="Fuerte",100,AF33="Moderado",50,AF33="Débil",0)</f>
        <v>100</v>
      </c>
      <c r="AH33" s="68" t="str">
        <f>_xlfn.IFS(AVERAGE(AG33:AG33)=100,"Fuerte",AVERAGE(AG33:AG33)&lt;50,"Débil",AVERAGE(AG33:AG33)&gt;=50,"Moderado")</f>
        <v>Fuerte</v>
      </c>
      <c r="AI33" s="68" t="s">
        <v>46</v>
      </c>
      <c r="AJ33" s="68" t="s">
        <v>45</v>
      </c>
      <c r="AK33" s="63">
        <f>VLOOKUP(CONCATENATE(AH33,AI33,AJ33),[8]Parámetros!$A$13:$B$24,2,FALSE)</f>
        <v>2</v>
      </c>
      <c r="AL33" s="63">
        <f>VLOOKUP(CONCATENATE(AH33,AI33,AJ33),[8]Parámetros!$A$27:$B$38,2,FALSE)</f>
        <v>0</v>
      </c>
      <c r="AM33" s="63" t="s">
        <v>70</v>
      </c>
      <c r="AN33" s="63" t="s">
        <v>28</v>
      </c>
      <c r="AO33" s="67" t="str">
        <f>VLOOKUP(CONCATENATE(AM33,AN33),[8]Parámetros!$A$56:$B$80,2,FALSE)</f>
        <v>Alto (8)</v>
      </c>
      <c r="AP33" s="63" t="s">
        <v>34</v>
      </c>
      <c r="AQ33" s="70" t="s">
        <v>648</v>
      </c>
      <c r="AR33" s="68" t="s">
        <v>641</v>
      </c>
      <c r="AS33" s="71" t="s">
        <v>493</v>
      </c>
      <c r="AT33" s="55" t="s">
        <v>649</v>
      </c>
      <c r="AU33" s="68" t="s">
        <v>650</v>
      </c>
      <c r="AV33" s="55" t="s">
        <v>651</v>
      </c>
      <c r="AW33" s="109" t="s">
        <v>760</v>
      </c>
      <c r="AX33" s="109" t="s">
        <v>761</v>
      </c>
      <c r="AY33" s="109" t="s">
        <v>762</v>
      </c>
      <c r="AZ33" s="109" t="s">
        <v>763</v>
      </c>
      <c r="BA33" s="63" t="s">
        <v>780</v>
      </c>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row>
    <row r="34" spans="2:99" s="81" customFormat="1" ht="96.75" customHeight="1" x14ac:dyDescent="0.25">
      <c r="B34" s="115"/>
      <c r="C34" s="115" t="s">
        <v>66</v>
      </c>
      <c r="D34" s="115" t="s">
        <v>67</v>
      </c>
      <c r="E34" s="119" t="s">
        <v>275</v>
      </c>
      <c r="F34" s="112" t="s">
        <v>24</v>
      </c>
      <c r="G34" s="120" t="s">
        <v>652</v>
      </c>
      <c r="H34" s="120" t="s">
        <v>653</v>
      </c>
      <c r="I34" s="112"/>
      <c r="J34" s="112" t="s">
        <v>32</v>
      </c>
      <c r="K34" s="121" t="s">
        <v>28</v>
      </c>
      <c r="L34" s="122">
        <v>7</v>
      </c>
      <c r="M34" s="118" t="str">
        <f>VLOOKUP(CONCATENATE(J34,K34),[8]Parámetros!$A$56:$B$80,2,FALSE)</f>
        <v>Extremo (16)</v>
      </c>
      <c r="N34" s="68" t="s">
        <v>72</v>
      </c>
      <c r="O34" s="68" t="s">
        <v>654</v>
      </c>
      <c r="P34" s="68" t="s">
        <v>655</v>
      </c>
      <c r="Q34" s="68" t="s">
        <v>643</v>
      </c>
      <c r="R34" s="58" t="s">
        <v>656</v>
      </c>
      <c r="S34" s="58" t="s">
        <v>657</v>
      </c>
      <c r="T34" s="58" t="s">
        <v>658</v>
      </c>
      <c r="U34" s="62" t="s">
        <v>659</v>
      </c>
      <c r="V34" s="63">
        <v>15</v>
      </c>
      <c r="W34" s="63">
        <v>15</v>
      </c>
      <c r="X34" s="63">
        <v>15</v>
      </c>
      <c r="Y34" s="63">
        <v>15</v>
      </c>
      <c r="Z34" s="63">
        <v>15</v>
      </c>
      <c r="AA34" s="63">
        <v>15</v>
      </c>
      <c r="AB34" s="63">
        <v>10</v>
      </c>
      <c r="AC34" s="63">
        <f t="shared" si="4"/>
        <v>100</v>
      </c>
      <c r="AD34" s="63" t="str">
        <f t="shared" si="5"/>
        <v>Fuerte</v>
      </c>
      <c r="AE34" s="63" t="s">
        <v>44</v>
      </c>
      <c r="AF34" s="63" t="str">
        <f>VLOOKUP(CONCATENATE(AD34,AE34),[8]Parámetros!$A$2:$B$10,2,FALSE)</f>
        <v>Fuerte</v>
      </c>
      <c r="AG34" s="63">
        <f t="shared" si="6"/>
        <v>100</v>
      </c>
      <c r="AH34" s="68" t="str">
        <f>_xlfn.IFS(AVERAGE(AG34)=100,"Fuerte",AVERAGE(AG34)&lt;50,"Débil",AVERAGE(AG34)&gt;=50,"Moderado")</f>
        <v>Fuerte</v>
      </c>
      <c r="AI34" s="68" t="s">
        <v>46</v>
      </c>
      <c r="AJ34" s="68" t="s">
        <v>45</v>
      </c>
      <c r="AK34" s="68">
        <v>2</v>
      </c>
      <c r="AL34" s="68">
        <v>0</v>
      </c>
      <c r="AM34" s="112" t="s">
        <v>70</v>
      </c>
      <c r="AN34" s="112" t="s">
        <v>28</v>
      </c>
      <c r="AO34" s="113" t="str">
        <f>VLOOKUP(CONCATENATE(AM34,AN34),[8]Parámetros!$A$56:$B$80,2,FALSE)</f>
        <v>Alto (8)</v>
      </c>
      <c r="AP34" s="115" t="s">
        <v>34</v>
      </c>
      <c r="AQ34" s="116" t="s">
        <v>660</v>
      </c>
      <c r="AR34" s="112" t="s">
        <v>641</v>
      </c>
      <c r="AS34" s="117" t="s">
        <v>493</v>
      </c>
      <c r="AT34" s="112" t="s">
        <v>661</v>
      </c>
      <c r="AU34" s="112" t="s">
        <v>662</v>
      </c>
      <c r="AV34" s="112" t="s">
        <v>651</v>
      </c>
      <c r="AW34" s="180" t="s">
        <v>764</v>
      </c>
      <c r="AX34" s="180" t="s">
        <v>765</v>
      </c>
      <c r="AY34" s="180" t="s">
        <v>766</v>
      </c>
      <c r="AZ34" s="180" t="s">
        <v>767</v>
      </c>
      <c r="BA34" s="63" t="s">
        <v>780</v>
      </c>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row>
    <row r="35" spans="2:99" s="81" customFormat="1" ht="69" customHeight="1" x14ac:dyDescent="0.25">
      <c r="B35" s="115"/>
      <c r="C35" s="115"/>
      <c r="D35" s="115"/>
      <c r="E35" s="119"/>
      <c r="F35" s="112"/>
      <c r="G35" s="120"/>
      <c r="H35" s="120"/>
      <c r="I35" s="112"/>
      <c r="J35" s="112"/>
      <c r="K35" s="121"/>
      <c r="L35" s="122"/>
      <c r="M35" s="118"/>
      <c r="N35" s="68" t="s">
        <v>362</v>
      </c>
      <c r="O35" s="68" t="s">
        <v>663</v>
      </c>
      <c r="P35" s="68" t="s">
        <v>664</v>
      </c>
      <c r="Q35" s="68" t="s">
        <v>643</v>
      </c>
      <c r="R35" s="58" t="s">
        <v>665</v>
      </c>
      <c r="S35" s="58" t="s">
        <v>666</v>
      </c>
      <c r="T35" s="58" t="s">
        <v>667</v>
      </c>
      <c r="U35" s="62" t="s">
        <v>668</v>
      </c>
      <c r="V35" s="63">
        <v>15</v>
      </c>
      <c r="W35" s="63">
        <v>15</v>
      </c>
      <c r="X35" s="63">
        <v>15</v>
      </c>
      <c r="Y35" s="63">
        <v>15</v>
      </c>
      <c r="Z35" s="63">
        <v>15</v>
      </c>
      <c r="AA35" s="63">
        <v>15</v>
      </c>
      <c r="AB35" s="63">
        <v>10</v>
      </c>
      <c r="AC35" s="63">
        <f>SUM(V35:AB35)</f>
        <v>100</v>
      </c>
      <c r="AD35" s="63" t="s">
        <v>44</v>
      </c>
      <c r="AE35" s="63" t="s">
        <v>44</v>
      </c>
      <c r="AF35" s="63" t="s">
        <v>452</v>
      </c>
      <c r="AG35" s="63">
        <v>100</v>
      </c>
      <c r="AH35" s="68" t="s">
        <v>44</v>
      </c>
      <c r="AI35" s="68" t="s">
        <v>46</v>
      </c>
      <c r="AJ35" s="68" t="s">
        <v>45</v>
      </c>
      <c r="AK35" s="68">
        <v>2</v>
      </c>
      <c r="AL35" s="68">
        <v>0</v>
      </c>
      <c r="AM35" s="112"/>
      <c r="AN35" s="112"/>
      <c r="AO35" s="113"/>
      <c r="AP35" s="115"/>
      <c r="AQ35" s="116"/>
      <c r="AR35" s="112"/>
      <c r="AS35" s="117"/>
      <c r="AT35" s="112"/>
      <c r="AU35" s="112"/>
      <c r="AV35" s="112"/>
      <c r="AW35" s="180"/>
      <c r="AX35" s="180"/>
      <c r="AY35" s="180"/>
      <c r="AZ35" s="180"/>
      <c r="BA35" s="63" t="s">
        <v>780</v>
      </c>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row>
    <row r="36" spans="2:99" s="81" customFormat="1" ht="75" customHeight="1" x14ac:dyDescent="0.25">
      <c r="B36" s="115"/>
      <c r="C36" s="61" t="s">
        <v>66</v>
      </c>
      <c r="D36" s="61" t="s">
        <v>67</v>
      </c>
      <c r="E36" s="73" t="s">
        <v>275</v>
      </c>
      <c r="F36" s="55" t="s">
        <v>24</v>
      </c>
      <c r="G36" s="58" t="s">
        <v>669</v>
      </c>
      <c r="H36" s="58" t="s">
        <v>670</v>
      </c>
      <c r="I36" s="68" t="s">
        <v>671</v>
      </c>
      <c r="J36" s="68" t="s">
        <v>32</v>
      </c>
      <c r="K36" s="85" t="s">
        <v>28</v>
      </c>
      <c r="L36" s="52">
        <v>7</v>
      </c>
      <c r="M36" s="67" t="str">
        <f>VLOOKUP(CONCATENATE(J36,K36),[8]Parámetros!$A$56:$B$80,2,FALSE)</f>
        <v>Extremo (16)</v>
      </c>
      <c r="N36" s="68" t="s">
        <v>72</v>
      </c>
      <c r="O36" s="68" t="s">
        <v>641</v>
      </c>
      <c r="P36" s="68" t="s">
        <v>664</v>
      </c>
      <c r="Q36" s="68" t="s">
        <v>643</v>
      </c>
      <c r="R36" s="58" t="s">
        <v>672</v>
      </c>
      <c r="S36" s="58" t="s">
        <v>673</v>
      </c>
      <c r="T36" s="58" t="s">
        <v>674</v>
      </c>
      <c r="U36" s="62" t="s">
        <v>675</v>
      </c>
      <c r="V36" s="63">
        <v>15</v>
      </c>
      <c r="W36" s="63">
        <v>15</v>
      </c>
      <c r="X36" s="63">
        <v>15</v>
      </c>
      <c r="Y36" s="63">
        <v>15</v>
      </c>
      <c r="Z36" s="63">
        <v>15</v>
      </c>
      <c r="AA36" s="63">
        <v>15</v>
      </c>
      <c r="AB36" s="63">
        <v>10</v>
      </c>
      <c r="AC36" s="63">
        <f t="shared" si="4"/>
        <v>100</v>
      </c>
      <c r="AD36" s="63" t="str">
        <f t="shared" si="5"/>
        <v>Fuerte</v>
      </c>
      <c r="AE36" s="63" t="s">
        <v>44</v>
      </c>
      <c r="AF36" s="63" t="str">
        <f>VLOOKUP(CONCATENATE(AD36,AE36),[8]Parámetros!$A$2:$B$10,2,FALSE)</f>
        <v>Fuerte</v>
      </c>
      <c r="AG36" s="63">
        <f t="shared" si="6"/>
        <v>100</v>
      </c>
      <c r="AH36" s="68" t="str">
        <f>_xlfn.IFS(AVERAGE(AG36)=100,"Fuerte",AVERAGE(AG36)&lt;50,"Débil",AVERAGE(AG36)&gt;=50,"Moderado")</f>
        <v>Fuerte</v>
      </c>
      <c r="AI36" s="68" t="s">
        <v>46</v>
      </c>
      <c r="AJ36" s="68" t="s">
        <v>45</v>
      </c>
      <c r="AK36" s="63">
        <v>2</v>
      </c>
      <c r="AL36" s="63">
        <f>VLOOKUP(CONCATENATE(AH33,AI36,AJ36),[8]Parámetros!$A$27:$B$38,2,FALSE)</f>
        <v>0</v>
      </c>
      <c r="AM36" s="63" t="s">
        <v>70</v>
      </c>
      <c r="AN36" s="63" t="s">
        <v>28</v>
      </c>
      <c r="AO36" s="67" t="str">
        <f>VLOOKUP(CONCATENATE(AM36,AN36),[8]Parámetros!$A$56:$B$80,2,FALSE)</f>
        <v>Alto (8)</v>
      </c>
      <c r="AP36" s="63" t="s">
        <v>34</v>
      </c>
      <c r="AQ36" s="70" t="s">
        <v>676</v>
      </c>
      <c r="AR36" s="68" t="s">
        <v>641</v>
      </c>
      <c r="AS36" s="71" t="s">
        <v>493</v>
      </c>
      <c r="AT36" s="55" t="s">
        <v>677</v>
      </c>
      <c r="AU36" s="112" t="s">
        <v>678</v>
      </c>
      <c r="AV36" s="110" t="s">
        <v>651</v>
      </c>
      <c r="AW36" s="109" t="s">
        <v>768</v>
      </c>
      <c r="AX36" s="109" t="s">
        <v>769</v>
      </c>
      <c r="AY36" s="109" t="s">
        <v>770</v>
      </c>
      <c r="AZ36" s="109" t="s">
        <v>771</v>
      </c>
      <c r="BA36" s="63" t="s">
        <v>794</v>
      </c>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c r="CS36" s="80"/>
      <c r="CT36" s="80"/>
      <c r="CU36" s="80"/>
    </row>
    <row r="37" spans="2:99" s="81" customFormat="1" ht="122.25" customHeight="1" x14ac:dyDescent="0.25">
      <c r="B37" s="115"/>
      <c r="C37" s="115" t="s">
        <v>66</v>
      </c>
      <c r="D37" s="115" t="s">
        <v>67</v>
      </c>
      <c r="E37" s="119" t="s">
        <v>275</v>
      </c>
      <c r="F37" s="112" t="s">
        <v>24</v>
      </c>
      <c r="G37" s="120" t="s">
        <v>669</v>
      </c>
      <c r="H37" s="120" t="s">
        <v>698</v>
      </c>
      <c r="I37" s="123" t="s">
        <v>679</v>
      </c>
      <c r="J37" s="123" t="s">
        <v>27</v>
      </c>
      <c r="K37" s="121" t="s">
        <v>28</v>
      </c>
      <c r="L37" s="122">
        <v>11</v>
      </c>
      <c r="M37" s="113" t="str">
        <f>VLOOKUP(CONCATENATE(J37,K37),[8]Parámetros!$A$56:$B$80,2,FALSE)</f>
        <v>Extremo (20)</v>
      </c>
      <c r="N37" s="68" t="s">
        <v>72</v>
      </c>
      <c r="O37" s="68" t="s">
        <v>641</v>
      </c>
      <c r="P37" s="68" t="s">
        <v>680</v>
      </c>
      <c r="Q37" s="68" t="s">
        <v>174</v>
      </c>
      <c r="R37" s="58" t="s">
        <v>681</v>
      </c>
      <c r="S37" s="58" t="s">
        <v>682</v>
      </c>
      <c r="T37" s="58" t="s">
        <v>683</v>
      </c>
      <c r="U37" s="62" t="s">
        <v>684</v>
      </c>
      <c r="V37" s="63">
        <v>15</v>
      </c>
      <c r="W37" s="63">
        <v>15</v>
      </c>
      <c r="X37" s="63">
        <v>15</v>
      </c>
      <c r="Y37" s="63">
        <v>15</v>
      </c>
      <c r="Z37" s="63">
        <v>15</v>
      </c>
      <c r="AA37" s="63">
        <v>15</v>
      </c>
      <c r="AB37" s="63">
        <v>10</v>
      </c>
      <c r="AC37" s="63">
        <f t="shared" si="4"/>
        <v>100</v>
      </c>
      <c r="AD37" s="63" t="str">
        <f t="shared" si="5"/>
        <v>Fuerte</v>
      </c>
      <c r="AE37" s="63" t="s">
        <v>44</v>
      </c>
      <c r="AF37" s="63" t="str">
        <f>VLOOKUP(CONCATENATE(AD37,AE37),[8]Parámetros!$A$2:$B$10,2,FALSE)</f>
        <v>Fuerte</v>
      </c>
      <c r="AG37" s="63">
        <f t="shared" si="6"/>
        <v>100</v>
      </c>
      <c r="AH37" s="123" t="str">
        <f>_xlfn.IFS(AVERAGE(AG37:AG38)=100,"Fuerte",AVERAGE(AG37:AG38)&lt;50,"Débil",AVERAGE(AG37:AG38)&gt;=50,"Moderado")</f>
        <v>Fuerte</v>
      </c>
      <c r="AI37" s="68" t="s">
        <v>46</v>
      </c>
      <c r="AJ37" s="68" t="s">
        <v>45</v>
      </c>
      <c r="AK37" s="63">
        <v>2</v>
      </c>
      <c r="AL37" s="63">
        <v>0</v>
      </c>
      <c r="AM37" s="114" t="s">
        <v>106</v>
      </c>
      <c r="AN37" s="114" t="s">
        <v>28</v>
      </c>
      <c r="AO37" s="113" t="str">
        <f>VLOOKUP(CONCATENATE(AM37,AN37),[8]Parámetros!$A$56:$B$80,2,FALSE)</f>
        <v>Extremo (12)</v>
      </c>
      <c r="AP37" s="114" t="s">
        <v>34</v>
      </c>
      <c r="AQ37" s="70" t="s">
        <v>685</v>
      </c>
      <c r="AR37" s="68" t="s">
        <v>641</v>
      </c>
      <c r="AS37" s="71" t="s">
        <v>493</v>
      </c>
      <c r="AT37" s="74" t="s">
        <v>686</v>
      </c>
      <c r="AU37" s="112"/>
      <c r="AV37" s="112" t="s">
        <v>651</v>
      </c>
      <c r="AW37" s="109" t="s">
        <v>772</v>
      </c>
      <c r="AX37" s="109" t="s">
        <v>773</v>
      </c>
      <c r="AY37" s="109" t="s">
        <v>774</v>
      </c>
      <c r="AZ37" s="109" t="s">
        <v>775</v>
      </c>
      <c r="BA37" s="63" t="s">
        <v>781</v>
      </c>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row>
    <row r="38" spans="2:99" s="81" customFormat="1" ht="153.75" customHeight="1" x14ac:dyDescent="0.25">
      <c r="B38" s="115"/>
      <c r="C38" s="115"/>
      <c r="D38" s="115"/>
      <c r="E38" s="119"/>
      <c r="F38" s="112"/>
      <c r="G38" s="120"/>
      <c r="H38" s="120"/>
      <c r="I38" s="123"/>
      <c r="J38" s="123"/>
      <c r="K38" s="121"/>
      <c r="L38" s="122"/>
      <c r="M38" s="113"/>
      <c r="N38" s="68" t="s">
        <v>362</v>
      </c>
      <c r="O38" s="68" t="s">
        <v>641</v>
      </c>
      <c r="P38" s="68" t="s">
        <v>664</v>
      </c>
      <c r="Q38" s="68" t="s">
        <v>687</v>
      </c>
      <c r="R38" s="58" t="s">
        <v>688</v>
      </c>
      <c r="S38" s="58" t="s">
        <v>689</v>
      </c>
      <c r="T38" s="58" t="s">
        <v>690</v>
      </c>
      <c r="U38" s="62" t="s">
        <v>691</v>
      </c>
      <c r="V38" s="63">
        <v>15</v>
      </c>
      <c r="W38" s="63">
        <v>15</v>
      </c>
      <c r="X38" s="63">
        <v>15</v>
      </c>
      <c r="Y38" s="63">
        <v>15</v>
      </c>
      <c r="Z38" s="63">
        <v>15</v>
      </c>
      <c r="AA38" s="63">
        <v>15</v>
      </c>
      <c r="AB38" s="63">
        <v>10</v>
      </c>
      <c r="AC38" s="63">
        <f t="shared" si="4"/>
        <v>100</v>
      </c>
      <c r="AD38" s="63" t="str">
        <f t="shared" si="5"/>
        <v>Fuerte</v>
      </c>
      <c r="AE38" s="63" t="s">
        <v>44</v>
      </c>
      <c r="AF38" s="63" t="str">
        <f>VLOOKUP(CONCATENATE(AD38,AE38),[8]Parámetros!$A$2:$B$10,2,FALSE)</f>
        <v>Fuerte</v>
      </c>
      <c r="AG38" s="63">
        <f t="shared" si="6"/>
        <v>100</v>
      </c>
      <c r="AH38" s="123"/>
      <c r="AI38" s="68" t="s">
        <v>46</v>
      </c>
      <c r="AJ38" s="68" t="s">
        <v>45</v>
      </c>
      <c r="AK38" s="63">
        <v>2</v>
      </c>
      <c r="AL38" s="63">
        <v>0</v>
      </c>
      <c r="AM38" s="114"/>
      <c r="AN38" s="114"/>
      <c r="AO38" s="113"/>
      <c r="AP38" s="114"/>
      <c r="AQ38" s="70" t="s">
        <v>692</v>
      </c>
      <c r="AR38" s="68" t="s">
        <v>641</v>
      </c>
      <c r="AS38" s="71" t="s">
        <v>493</v>
      </c>
      <c r="AT38" s="55" t="s">
        <v>693</v>
      </c>
      <c r="AU38" s="112"/>
      <c r="AV38" s="112"/>
      <c r="AW38" s="109" t="s">
        <v>776</v>
      </c>
      <c r="AX38" s="109" t="s">
        <v>777</v>
      </c>
      <c r="AY38" s="109" t="s">
        <v>778</v>
      </c>
      <c r="AZ38" s="109" t="s">
        <v>779</v>
      </c>
      <c r="BA38" s="63" t="s">
        <v>780</v>
      </c>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0"/>
    </row>
  </sheetData>
  <protectedRanges>
    <protectedRange sqref="S37:S38" name="Rango2_2_1"/>
    <protectedRange sqref="P37" name="Rango2_3_1"/>
  </protectedRanges>
  <mergeCells count="319">
    <mergeCell ref="AW34:AW35"/>
    <mergeCell ref="AX34:AX35"/>
    <mergeCell ref="AY34:AY35"/>
    <mergeCell ref="AZ34:AZ35"/>
    <mergeCell ref="AW28:AW29"/>
    <mergeCell ref="AX28:AX29"/>
    <mergeCell ref="AY28:AY29"/>
    <mergeCell ref="AZ28:AZ29"/>
    <mergeCell ref="BA28:BA29"/>
    <mergeCell ref="AN2:AN4"/>
    <mergeCell ref="AO2:AO4"/>
    <mergeCell ref="AP2:AP4"/>
    <mergeCell ref="AQ2:AQ4"/>
    <mergeCell ref="AR2:AR4"/>
    <mergeCell ref="AS2:AS4"/>
    <mergeCell ref="AT2:AT4"/>
    <mergeCell ref="AU2:AU4"/>
    <mergeCell ref="AV2:AV4"/>
    <mergeCell ref="AE2:AE4"/>
    <mergeCell ref="AF2:AF4"/>
    <mergeCell ref="AG2:AG4"/>
    <mergeCell ref="AH2:AH4"/>
    <mergeCell ref="AI2:AI4"/>
    <mergeCell ref="AJ2:AJ4"/>
    <mergeCell ref="AK2:AK4"/>
    <mergeCell ref="AL2:AL4"/>
    <mergeCell ref="AM2:AM4"/>
    <mergeCell ref="V2:V4"/>
    <mergeCell ref="W2:W4"/>
    <mergeCell ref="X2:X4"/>
    <mergeCell ref="Y2:Y4"/>
    <mergeCell ref="Z2:Z4"/>
    <mergeCell ref="AA2:AA4"/>
    <mergeCell ref="AB2:AB4"/>
    <mergeCell ref="AC2:AC4"/>
    <mergeCell ref="AD2:AD4"/>
    <mergeCell ref="AY7:AY8"/>
    <mergeCell ref="AZ7:AZ8"/>
    <mergeCell ref="BA7:BA8"/>
    <mergeCell ref="B2:B4"/>
    <mergeCell ref="C2:C4"/>
    <mergeCell ref="D2:D4"/>
    <mergeCell ref="E2:E4"/>
    <mergeCell ref="F2:F4"/>
    <mergeCell ref="G2:G4"/>
    <mergeCell ref="H2:H4"/>
    <mergeCell ref="I2:I4"/>
    <mergeCell ref="J2:J4"/>
    <mergeCell ref="K2:K4"/>
    <mergeCell ref="L2:L4"/>
    <mergeCell ref="M2:M4"/>
    <mergeCell ref="N2:N4"/>
    <mergeCell ref="O2:O4"/>
    <mergeCell ref="P2:P4"/>
    <mergeCell ref="Q2:Q4"/>
    <mergeCell ref="R2:R4"/>
    <mergeCell ref="S2:S4"/>
    <mergeCell ref="T2:T4"/>
    <mergeCell ref="U2:U4"/>
    <mergeCell ref="AW3:AX3"/>
    <mergeCell ref="AH37:AH38"/>
    <mergeCell ref="AM37:AM38"/>
    <mergeCell ref="AN37:AN38"/>
    <mergeCell ref="AV37:AV38"/>
    <mergeCell ref="AM34:AM35"/>
    <mergeCell ref="J34:J35"/>
    <mergeCell ref="D34:D35"/>
    <mergeCell ref="AW7:AW8"/>
    <mergeCell ref="AX7:AX8"/>
    <mergeCell ref="K30:K32"/>
    <mergeCell ref="L30:L32"/>
    <mergeCell ref="M30:M32"/>
    <mergeCell ref="O30:O32"/>
    <mergeCell ref="AH30:AH32"/>
    <mergeCell ref="AK28:AK29"/>
    <mergeCell ref="AL28:AL29"/>
    <mergeCell ref="AF28:AF29"/>
    <mergeCell ref="AG28:AG29"/>
    <mergeCell ref="AH28:AH29"/>
    <mergeCell ref="AI28:AI29"/>
    <mergeCell ref="AJ28:AJ29"/>
    <mergeCell ref="AA28:AA29"/>
    <mergeCell ref="AB28:AB29"/>
    <mergeCell ref="AC28:AC29"/>
    <mergeCell ref="J28:J29"/>
    <mergeCell ref="AY3:AZ3"/>
    <mergeCell ref="BA2:BA4"/>
    <mergeCell ref="AW2:AZ2"/>
    <mergeCell ref="AR30:AR32"/>
    <mergeCell ref="AS30:AS32"/>
    <mergeCell ref="AT30:AT32"/>
    <mergeCell ref="AU30:AU32"/>
    <mergeCell ref="AV30:AV32"/>
    <mergeCell ref="AM30:AM32"/>
    <mergeCell ref="AN30:AN32"/>
    <mergeCell ref="AO30:AO32"/>
    <mergeCell ref="AP30:AP32"/>
    <mergeCell ref="AQ30:AQ32"/>
    <mergeCell ref="AU28:AU29"/>
    <mergeCell ref="AV28:AV29"/>
    <mergeCell ref="AP28:AP29"/>
    <mergeCell ref="AQ28:AQ29"/>
    <mergeCell ref="AR28:AR29"/>
    <mergeCell ref="AS28:AS29"/>
    <mergeCell ref="AT28:AT29"/>
    <mergeCell ref="AM28:AM29"/>
    <mergeCell ref="AN28:AN29"/>
    <mergeCell ref="AO28:AO29"/>
    <mergeCell ref="K28:K29"/>
    <mergeCell ref="L28:L29"/>
    <mergeCell ref="M28:M29"/>
    <mergeCell ref="N28:N29"/>
    <mergeCell ref="O28:O29"/>
    <mergeCell ref="P28:P29"/>
    <mergeCell ref="AQ24:AQ25"/>
    <mergeCell ref="B26:B27"/>
    <mergeCell ref="B30:B32"/>
    <mergeCell ref="C30:C32"/>
    <mergeCell ref="D30:D32"/>
    <mergeCell ref="E30:E32"/>
    <mergeCell ref="F30:F32"/>
    <mergeCell ref="H30:H32"/>
    <mergeCell ref="I30:I32"/>
    <mergeCell ref="J30:J32"/>
    <mergeCell ref="B28:B29"/>
    <mergeCell ref="C28:C29"/>
    <mergeCell ref="D28:D29"/>
    <mergeCell ref="E28:E29"/>
    <mergeCell ref="F28:F29"/>
    <mergeCell ref="G28:G29"/>
    <mergeCell ref="H28:H29"/>
    <mergeCell ref="I28:I29"/>
    <mergeCell ref="AS24:AS25"/>
    <mergeCell ref="AR24:AR25"/>
    <mergeCell ref="Q28:Q29"/>
    <mergeCell ref="R28:R29"/>
    <mergeCell ref="S28:S29"/>
    <mergeCell ref="T28:T29"/>
    <mergeCell ref="U28:U29"/>
    <mergeCell ref="AO24:AO25"/>
    <mergeCell ref="AP24:AP25"/>
    <mergeCell ref="AH24:AH25"/>
    <mergeCell ref="AM24:AM25"/>
    <mergeCell ref="AN24:AN25"/>
    <mergeCell ref="V28:V29"/>
    <mergeCell ref="W28:W29"/>
    <mergeCell ref="X28:X29"/>
    <mergeCell ref="Y28:Y29"/>
    <mergeCell ref="Z28:Z29"/>
    <mergeCell ref="AD28:AD29"/>
    <mergeCell ref="AE28:AE29"/>
    <mergeCell ref="L20:L21"/>
    <mergeCell ref="M20:M21"/>
    <mergeCell ref="O20:O21"/>
    <mergeCell ref="AN16:AN19"/>
    <mergeCell ref="AO16:AO19"/>
    <mergeCell ref="J24:J25"/>
    <mergeCell ref="K24:K25"/>
    <mergeCell ref="L24:L25"/>
    <mergeCell ref="M24:M25"/>
    <mergeCell ref="O24:O25"/>
    <mergeCell ref="AN22:AN23"/>
    <mergeCell ref="AO22:AO23"/>
    <mergeCell ref="L22:L23"/>
    <mergeCell ref="M22:M23"/>
    <mergeCell ref="O22:O23"/>
    <mergeCell ref="AH22:AH23"/>
    <mergeCell ref="AM22:AM23"/>
    <mergeCell ref="K22:K23"/>
    <mergeCell ref="L16:L19"/>
    <mergeCell ref="M16:M19"/>
    <mergeCell ref="O16:O19"/>
    <mergeCell ref="AR20:AR21"/>
    <mergeCell ref="AP20:AP21"/>
    <mergeCell ref="B20:B25"/>
    <mergeCell ref="C20:C21"/>
    <mergeCell ref="D20:D21"/>
    <mergeCell ref="E20:E21"/>
    <mergeCell ref="F20:F21"/>
    <mergeCell ref="H20:H21"/>
    <mergeCell ref="I20:I21"/>
    <mergeCell ref="J20:J21"/>
    <mergeCell ref="K20:K21"/>
    <mergeCell ref="C22:C23"/>
    <mergeCell ref="D22:D23"/>
    <mergeCell ref="E22:E23"/>
    <mergeCell ref="F22:F23"/>
    <mergeCell ref="H22:H23"/>
    <mergeCell ref="I22:I23"/>
    <mergeCell ref="J22:J23"/>
    <mergeCell ref="AH20:AH21"/>
    <mergeCell ref="AM20:AM21"/>
    <mergeCell ref="AN20:AN21"/>
    <mergeCell ref="C24:C25"/>
    <mergeCell ref="D24:D25"/>
    <mergeCell ref="E24:E25"/>
    <mergeCell ref="F24:F25"/>
    <mergeCell ref="G24:G25"/>
    <mergeCell ref="H24:H25"/>
    <mergeCell ref="I24:I25"/>
    <mergeCell ref="F16:F19"/>
    <mergeCell ref="H16:H19"/>
    <mergeCell ref="I16:I19"/>
    <mergeCell ref="J16:J19"/>
    <mergeCell ref="K16:K19"/>
    <mergeCell ref="B16:B19"/>
    <mergeCell ref="C16:C19"/>
    <mergeCell ref="D16:D19"/>
    <mergeCell ref="E16:E19"/>
    <mergeCell ref="B9:B11"/>
    <mergeCell ref="C9:C10"/>
    <mergeCell ref="D9:D10"/>
    <mergeCell ref="E9:E10"/>
    <mergeCell ref="F9:F10"/>
    <mergeCell ref="AU9:AU10"/>
    <mergeCell ref="AN7:AN8"/>
    <mergeCell ref="AO7:AO8"/>
    <mergeCell ref="AP7:AP8"/>
    <mergeCell ref="AQ7:AQ8"/>
    <mergeCell ref="AR7:AR8"/>
    <mergeCell ref="AI7:AI8"/>
    <mergeCell ref="AJ7:AJ8"/>
    <mergeCell ref="AK7:AK8"/>
    <mergeCell ref="AL7:AL8"/>
    <mergeCell ref="AM7:AM8"/>
    <mergeCell ref="AT7:AT8"/>
    <mergeCell ref="AS7:AS8"/>
    <mergeCell ref="AD7:AD8"/>
    <mergeCell ref="AE7:AE8"/>
    <mergeCell ref="AF7:AF8"/>
    <mergeCell ref="AG7:AG8"/>
    <mergeCell ref="AA7:AA8"/>
    <mergeCell ref="W7:W8"/>
    <mergeCell ref="O7:O8"/>
    <mergeCell ref="P7:P8"/>
    <mergeCell ref="Q7:Q8"/>
    <mergeCell ref="R7:R8"/>
    <mergeCell ref="S7:S8"/>
    <mergeCell ref="V7:V8"/>
    <mergeCell ref="X7:X8"/>
    <mergeCell ref="B5:B6"/>
    <mergeCell ref="AU7:AU8"/>
    <mergeCell ref="AV7:AV8"/>
    <mergeCell ref="AU5:AU6"/>
    <mergeCell ref="B7:B8"/>
    <mergeCell ref="C7:C8"/>
    <mergeCell ref="D7:D8"/>
    <mergeCell ref="E7:E8"/>
    <mergeCell ref="F7:F8"/>
    <mergeCell ref="G7:G8"/>
    <mergeCell ref="H7:H8"/>
    <mergeCell ref="I7:I8"/>
    <mergeCell ref="J7:J8"/>
    <mergeCell ref="K7:K8"/>
    <mergeCell ref="L7:L8"/>
    <mergeCell ref="M7:M8"/>
    <mergeCell ref="N7:N8"/>
    <mergeCell ref="AH7:AH8"/>
    <mergeCell ref="Y7:Y8"/>
    <mergeCell ref="Z7:Z8"/>
    <mergeCell ref="AB7:AB8"/>
    <mergeCell ref="AC7:AC8"/>
    <mergeCell ref="T7:T8"/>
    <mergeCell ref="U7:U8"/>
    <mergeCell ref="AV34:AV35"/>
    <mergeCell ref="AO34:AO35"/>
    <mergeCell ref="AH16:AH19"/>
    <mergeCell ref="AM16:AM19"/>
    <mergeCell ref="AS16:AS19"/>
    <mergeCell ref="AT16:AT19"/>
    <mergeCell ref="AU16:AU19"/>
    <mergeCell ref="AV16:AV19"/>
    <mergeCell ref="AU20:AU21"/>
    <mergeCell ref="AV20:AV21"/>
    <mergeCell ref="AS22:AS23"/>
    <mergeCell ref="AT22:AT23"/>
    <mergeCell ref="AU22:AU23"/>
    <mergeCell ref="AV22:AV23"/>
    <mergeCell ref="AR22:AR23"/>
    <mergeCell ref="AV24:AV25"/>
    <mergeCell ref="AT24:AT25"/>
    <mergeCell ref="AP16:AP19"/>
    <mergeCell ref="AQ16:AQ19"/>
    <mergeCell ref="AR16:AR19"/>
    <mergeCell ref="AO20:AO21"/>
    <mergeCell ref="AP22:AP23"/>
    <mergeCell ref="AQ22:AQ23"/>
    <mergeCell ref="AU24:AU25"/>
    <mergeCell ref="B33:B38"/>
    <mergeCell ref="C37:C38"/>
    <mergeCell ref="D37:D38"/>
    <mergeCell ref="E37:E38"/>
    <mergeCell ref="F37:F38"/>
    <mergeCell ref="G37:G38"/>
    <mergeCell ref="H37:H38"/>
    <mergeCell ref="I37:I38"/>
    <mergeCell ref="J37:J38"/>
    <mergeCell ref="M34:M35"/>
    <mergeCell ref="M37:M38"/>
    <mergeCell ref="C34:C35"/>
    <mergeCell ref="E34:E35"/>
    <mergeCell ref="F34:F35"/>
    <mergeCell ref="G34:G35"/>
    <mergeCell ref="H34:H35"/>
    <mergeCell ref="I33:I35"/>
    <mergeCell ref="K34:K35"/>
    <mergeCell ref="L34:L35"/>
    <mergeCell ref="K37:K38"/>
    <mergeCell ref="L37:L38"/>
    <mergeCell ref="AU36:AU38"/>
    <mergeCell ref="AO37:AO38"/>
    <mergeCell ref="AP37:AP38"/>
    <mergeCell ref="AN34:AN35"/>
    <mergeCell ref="AP34:AP35"/>
    <mergeCell ref="AQ34:AQ35"/>
    <mergeCell ref="AR34:AR35"/>
    <mergeCell ref="AS34:AS35"/>
    <mergeCell ref="AT34:AT35"/>
    <mergeCell ref="AU34:AU35"/>
  </mergeCells>
  <conditionalFormatting sqref="M39:M1048576 AO39:AO1048576">
    <cfRule type="containsText" dxfId="204" priority="287" operator="containsText" text="bajo">
      <formula>NOT(ISERROR(SEARCH("bajo",M39)))</formula>
    </cfRule>
    <cfRule type="containsText" dxfId="203" priority="288" operator="containsText" text="moderado">
      <formula>NOT(ISERROR(SEARCH("moderado",M39)))</formula>
    </cfRule>
    <cfRule type="containsText" dxfId="202" priority="289" operator="containsText" text="alto">
      <formula>NOT(ISERROR(SEARCH("alto",M39)))</formula>
    </cfRule>
    <cfRule type="containsText" dxfId="201" priority="290" operator="containsText" text="extremo">
      <formula>NOT(ISERROR(SEARCH("extremo",M39)))</formula>
    </cfRule>
  </conditionalFormatting>
  <conditionalFormatting sqref="M7:O7">
    <cfRule type="containsText" dxfId="200" priority="268" operator="containsText" text="Bajo">
      <formula>NOT(ISERROR(SEARCH("Bajo",M7)))</formula>
    </cfRule>
    <cfRule type="containsText" dxfId="199" priority="269" operator="containsText" text="Moderado">
      <formula>NOT(ISERROR(SEARCH("Moderado",M7)))</formula>
    </cfRule>
    <cfRule type="containsText" dxfId="198" priority="270" operator="containsText" text="Alto">
      <formula>NOT(ISERROR(SEARCH("Alto",M7)))</formula>
    </cfRule>
    <cfRule type="containsText" dxfId="197" priority="271" operator="containsText" text="Extremo">
      <formula>NOT(ISERROR(SEARCH("Extremo",M7)))</formula>
    </cfRule>
  </conditionalFormatting>
  <conditionalFormatting sqref="AO7">
    <cfRule type="containsText" dxfId="196" priority="264" operator="containsText" text="Alto">
      <formula>NOT(ISERROR(SEARCH("Alto",AO7)))</formula>
    </cfRule>
    <cfRule type="containsText" dxfId="195" priority="265" operator="containsText" text="Moderado">
      <formula>NOT(ISERROR(SEARCH("Moderado",AO7)))</formula>
    </cfRule>
    <cfRule type="containsText" dxfId="194" priority="266" operator="containsText" text="Bajo">
      <formula>NOT(ISERROR(SEARCH("Bajo",AO7)))</formula>
    </cfRule>
    <cfRule type="containsText" dxfId="193" priority="267" operator="containsText" text="Extremo">
      <formula>NOT(ISERROR(SEARCH("Extremo",AO7)))</formula>
    </cfRule>
  </conditionalFormatting>
  <conditionalFormatting sqref="L7">
    <cfRule type="containsText" dxfId="192" priority="263" operator="containsText" text="❌">
      <formula>NOT(ISERROR(SEARCH(("❌"),(L7))))</formula>
    </cfRule>
  </conditionalFormatting>
  <conditionalFormatting sqref="M9">
    <cfRule type="containsText" dxfId="191" priority="255" operator="containsText" text="Bajo">
      <formula>NOT(ISERROR(SEARCH(("Bajo"),(M9))))</formula>
    </cfRule>
  </conditionalFormatting>
  <conditionalFormatting sqref="M9">
    <cfRule type="containsText" dxfId="190" priority="256" operator="containsText" text="Moderado">
      <formula>NOT(ISERROR(SEARCH(("Moderado"),(M9))))</formula>
    </cfRule>
  </conditionalFormatting>
  <conditionalFormatting sqref="M9">
    <cfRule type="containsText" dxfId="189" priority="257" operator="containsText" text="Alto">
      <formula>NOT(ISERROR(SEARCH(("Alto"),(M9))))</formula>
    </cfRule>
  </conditionalFormatting>
  <conditionalFormatting sqref="M9">
    <cfRule type="containsText" dxfId="188" priority="258" operator="containsText" text="Extremo">
      <formula>NOT(ISERROR(SEARCH(("Extremo"),(M9))))</formula>
    </cfRule>
  </conditionalFormatting>
  <conditionalFormatting sqref="AO9:AO10">
    <cfRule type="containsText" dxfId="187" priority="259" operator="containsText" text="Alto">
      <formula>NOT(ISERROR(SEARCH(("Alto"),(AO9))))</formula>
    </cfRule>
  </conditionalFormatting>
  <conditionalFormatting sqref="AO9:AO10">
    <cfRule type="containsText" dxfId="186" priority="260" operator="containsText" text="Moderado">
      <formula>NOT(ISERROR(SEARCH(("Moderado"),(AO9))))</formula>
    </cfRule>
  </conditionalFormatting>
  <conditionalFormatting sqref="AO9:AO10">
    <cfRule type="containsText" dxfId="185" priority="261" operator="containsText" text="Bajo">
      <formula>NOT(ISERROR(SEARCH(("Bajo"),(AO9))))</formula>
    </cfRule>
  </conditionalFormatting>
  <conditionalFormatting sqref="AO9:AO10">
    <cfRule type="containsText" dxfId="184" priority="262" operator="containsText" text="Extremo">
      <formula>NOT(ISERROR(SEARCH(("Extremo"),(AO9))))</formula>
    </cfRule>
  </conditionalFormatting>
  <conditionalFormatting sqref="M11">
    <cfRule type="containsText" dxfId="183" priority="247" operator="containsText" text="Bajo">
      <formula>NOT(ISERROR(SEARCH(("Bajo"),(M11))))</formula>
    </cfRule>
  </conditionalFormatting>
  <conditionalFormatting sqref="M11">
    <cfRule type="containsText" dxfId="182" priority="248" operator="containsText" text="Moderado">
      <formula>NOT(ISERROR(SEARCH(("Moderado"),(M11))))</formula>
    </cfRule>
  </conditionalFormatting>
  <conditionalFormatting sqref="M11">
    <cfRule type="containsText" dxfId="181" priority="249" operator="containsText" text="Alto">
      <formula>NOT(ISERROR(SEARCH(("Alto"),(M11))))</formula>
    </cfRule>
  </conditionalFormatting>
  <conditionalFormatting sqref="M11">
    <cfRule type="containsText" dxfId="180" priority="250" operator="containsText" text="Extremo">
      <formula>NOT(ISERROR(SEARCH(("Extremo"),(M11))))</formula>
    </cfRule>
  </conditionalFormatting>
  <conditionalFormatting sqref="AO11">
    <cfRule type="containsText" dxfId="179" priority="251" operator="containsText" text="Alto">
      <formula>NOT(ISERROR(SEARCH(("Alto"),(AO11))))</formula>
    </cfRule>
  </conditionalFormatting>
  <conditionalFormatting sqref="AO11">
    <cfRule type="containsText" dxfId="178" priority="252" operator="containsText" text="Moderado">
      <formula>NOT(ISERROR(SEARCH(("Moderado"),(AO11))))</formula>
    </cfRule>
  </conditionalFormatting>
  <conditionalFormatting sqref="AO11">
    <cfRule type="containsText" dxfId="177" priority="253" operator="containsText" text="Bajo">
      <formula>NOT(ISERROR(SEARCH(("Bajo"),(AO11))))</formula>
    </cfRule>
  </conditionalFormatting>
  <conditionalFormatting sqref="AO11">
    <cfRule type="containsText" dxfId="176" priority="254" operator="containsText" text="Extremo">
      <formula>NOT(ISERROR(SEARCH(("Extremo"),(AO11))))</formula>
    </cfRule>
  </conditionalFormatting>
  <conditionalFormatting sqref="L9:L10">
    <cfRule type="containsText" dxfId="175" priority="246" operator="containsText" text="❌">
      <formula>NOT(ISERROR(SEARCH(("❌"),(L9))))</formula>
    </cfRule>
  </conditionalFormatting>
  <conditionalFormatting sqref="L11">
    <cfRule type="containsText" dxfId="174" priority="245" operator="containsText" text="❌">
      <formula>NOT(ISERROR(SEARCH(("❌"),(L11))))</formula>
    </cfRule>
  </conditionalFormatting>
  <conditionalFormatting sqref="M14:O14">
    <cfRule type="containsText" dxfId="173" priority="215" operator="containsText" text="Bajo">
      <formula>NOT(ISERROR(SEARCH("Bajo",M14)))</formula>
    </cfRule>
    <cfRule type="containsText" dxfId="172" priority="216" operator="containsText" text="Moderado">
      <formula>NOT(ISERROR(SEARCH("Moderado",M14)))</formula>
    </cfRule>
    <cfRule type="containsText" dxfId="171" priority="217" operator="containsText" text="Alto">
      <formula>NOT(ISERROR(SEARCH("Alto",M14)))</formula>
    </cfRule>
    <cfRule type="containsText" dxfId="170" priority="218" operator="containsText" text="Extremo">
      <formula>NOT(ISERROR(SEARCH("Extremo",M14)))</formula>
    </cfRule>
  </conditionalFormatting>
  <conditionalFormatting sqref="AO14:AO15">
    <cfRule type="containsText" dxfId="169" priority="211" operator="containsText" text="Alto">
      <formula>NOT(ISERROR(SEARCH("Alto",AO14)))</formula>
    </cfRule>
    <cfRule type="containsText" dxfId="168" priority="212" operator="containsText" text="Moderado">
      <formula>NOT(ISERROR(SEARCH("Moderado",AO14)))</formula>
    </cfRule>
    <cfRule type="containsText" dxfId="167" priority="213" operator="containsText" text="Bajo">
      <formula>NOT(ISERROR(SEARCH("Bajo",AO14)))</formula>
    </cfRule>
    <cfRule type="containsText" dxfId="166" priority="214" operator="containsText" text="Extremo">
      <formula>NOT(ISERROR(SEARCH("Extremo",AO14)))</formula>
    </cfRule>
  </conditionalFormatting>
  <conditionalFormatting sqref="L14">
    <cfRule type="containsText" dxfId="165" priority="210" operator="containsText" text="❌">
      <formula>NOT(ISERROR(SEARCH(("❌"),(L14))))</formula>
    </cfRule>
  </conditionalFormatting>
  <conditionalFormatting sqref="O13">
    <cfRule type="containsText" dxfId="164" priority="193" operator="containsText" text="Bajo">
      <formula>NOT(ISERROR(SEARCH("Bajo",O13)))</formula>
    </cfRule>
    <cfRule type="containsText" dxfId="163" priority="194" operator="containsText" text="Moderado">
      <formula>NOT(ISERROR(SEARCH("Moderado",O13)))</formula>
    </cfRule>
    <cfRule type="containsText" dxfId="162" priority="195" operator="containsText" text="Alto">
      <formula>NOT(ISERROR(SEARCH("Alto",O13)))</formula>
    </cfRule>
    <cfRule type="containsText" dxfId="161" priority="196" operator="containsText" text="Extremo">
      <formula>NOT(ISERROR(SEARCH("Extremo",O13)))</formula>
    </cfRule>
  </conditionalFormatting>
  <conditionalFormatting sqref="P13">
    <cfRule type="containsText" dxfId="160" priority="189" operator="containsText" text="Bajo">
      <formula>NOT(ISERROR(SEARCH("Bajo",P13)))</formula>
    </cfRule>
    <cfRule type="containsText" dxfId="159" priority="190" operator="containsText" text="Moderado">
      <formula>NOT(ISERROR(SEARCH("Moderado",P13)))</formula>
    </cfRule>
    <cfRule type="containsText" dxfId="158" priority="191" operator="containsText" text="Alto">
      <formula>NOT(ISERROR(SEARCH("Alto",P13)))</formula>
    </cfRule>
    <cfRule type="containsText" dxfId="157" priority="192" operator="containsText" text="Extremo">
      <formula>NOT(ISERROR(SEARCH("Extremo",P13)))</formula>
    </cfRule>
  </conditionalFormatting>
  <conditionalFormatting sqref="F13:G13">
    <cfRule type="containsText" dxfId="156" priority="185" operator="containsText" text="Bajo">
      <formula>NOT(ISERROR(SEARCH("Bajo",F13)))</formula>
    </cfRule>
    <cfRule type="containsText" dxfId="155" priority="186" operator="containsText" text="Moderado">
      <formula>NOT(ISERROR(SEARCH("Moderado",F13)))</formula>
    </cfRule>
    <cfRule type="containsText" dxfId="154" priority="187" operator="containsText" text="Alto">
      <formula>NOT(ISERROR(SEARCH("Alto",F13)))</formula>
    </cfRule>
    <cfRule type="containsText" dxfId="153" priority="188" operator="containsText" text="Extremo">
      <formula>NOT(ISERROR(SEARCH("Extremo",F13)))</formula>
    </cfRule>
  </conditionalFormatting>
  <conditionalFormatting sqref="I13:K13">
    <cfRule type="containsText" dxfId="152" priority="181" operator="containsText" text="Bajo">
      <formula>NOT(ISERROR(SEARCH("Bajo",I13)))</formula>
    </cfRule>
    <cfRule type="containsText" dxfId="151" priority="182" operator="containsText" text="Moderado">
      <formula>NOT(ISERROR(SEARCH("Moderado",I13)))</formula>
    </cfRule>
    <cfRule type="containsText" dxfId="150" priority="183" operator="containsText" text="Alto">
      <formula>NOT(ISERROR(SEARCH("Alto",I13)))</formula>
    </cfRule>
    <cfRule type="containsText" dxfId="149" priority="184" operator="containsText" text="Extremo">
      <formula>NOT(ISERROR(SEARCH("Extremo",I13)))</formula>
    </cfRule>
  </conditionalFormatting>
  <conditionalFormatting sqref="M13">
    <cfRule type="containsText" dxfId="148" priority="177" operator="containsText" text="Bajo">
      <formula>NOT(ISERROR(SEARCH("Bajo",M13)))</formula>
    </cfRule>
    <cfRule type="containsText" dxfId="147" priority="178" operator="containsText" text="Moderado">
      <formula>NOT(ISERROR(SEARCH("Moderado",M13)))</formula>
    </cfRule>
    <cfRule type="containsText" dxfId="146" priority="179" operator="containsText" text="Alto">
      <formula>NOT(ISERROR(SEARCH("Alto",M13)))</formula>
    </cfRule>
    <cfRule type="containsText" dxfId="145" priority="180" operator="containsText" text="Extremo">
      <formula>NOT(ISERROR(SEARCH("Extremo",M13)))</formula>
    </cfRule>
  </conditionalFormatting>
  <conditionalFormatting sqref="N13">
    <cfRule type="containsText" dxfId="144" priority="173" operator="containsText" text="Bajo">
      <formula>NOT(ISERROR(SEARCH("Bajo",N13)))</formula>
    </cfRule>
    <cfRule type="containsText" dxfId="143" priority="174" operator="containsText" text="Moderado">
      <formula>NOT(ISERROR(SEARCH("Moderado",N13)))</formula>
    </cfRule>
    <cfRule type="containsText" dxfId="142" priority="175" operator="containsText" text="Alto">
      <formula>NOT(ISERROR(SEARCH("Alto",N13)))</formula>
    </cfRule>
    <cfRule type="containsText" dxfId="141" priority="176" operator="containsText" text="Extremo">
      <formula>NOT(ISERROR(SEARCH("Extremo",N13)))</formula>
    </cfRule>
  </conditionalFormatting>
  <conditionalFormatting sqref="L13">
    <cfRule type="containsText" dxfId="140" priority="172" operator="containsText" text="❌">
      <formula>NOT(ISERROR(SEARCH(("❌"),(L13))))</formula>
    </cfRule>
  </conditionalFormatting>
  <conditionalFormatting sqref="M28:O28">
    <cfRule type="containsText" dxfId="139" priority="145" operator="containsText" text="Bajo">
      <formula>NOT(ISERROR(SEARCH("Bajo",M28)))</formula>
    </cfRule>
    <cfRule type="containsText" dxfId="138" priority="146" operator="containsText" text="Moderado">
      <formula>NOT(ISERROR(SEARCH("Moderado",M28)))</formula>
    </cfRule>
    <cfRule type="containsText" dxfId="137" priority="147" operator="containsText" text="Alto">
      <formula>NOT(ISERROR(SEARCH("Alto",M28)))</formula>
    </cfRule>
    <cfRule type="containsText" dxfId="136" priority="148" operator="containsText" text="Extremo">
      <formula>NOT(ISERROR(SEARCH("Extremo",M28)))</formula>
    </cfRule>
  </conditionalFormatting>
  <conditionalFormatting sqref="AO28">
    <cfRule type="containsText" dxfId="135" priority="141" operator="containsText" text="Alto">
      <formula>NOT(ISERROR(SEARCH("Alto",AO28)))</formula>
    </cfRule>
    <cfRule type="containsText" dxfId="134" priority="142" operator="containsText" text="Moderado">
      <formula>NOT(ISERROR(SEARCH("Moderado",AO28)))</formula>
    </cfRule>
    <cfRule type="containsText" dxfId="133" priority="143" operator="containsText" text="Bajo">
      <formula>NOT(ISERROR(SEARCH("Bajo",AO28)))</formula>
    </cfRule>
    <cfRule type="containsText" dxfId="132" priority="144" operator="containsText" text="Extremo">
      <formula>NOT(ISERROR(SEARCH("Extremo",AO28)))</formula>
    </cfRule>
  </conditionalFormatting>
  <conditionalFormatting sqref="L28">
    <cfRule type="containsText" dxfId="131" priority="140" operator="containsText" text="❌">
      <formula>NOT(ISERROR(SEARCH(("❌"),(L28))))</formula>
    </cfRule>
  </conditionalFormatting>
  <conditionalFormatting sqref="M26:O26">
    <cfRule type="containsText" dxfId="130" priority="136" operator="containsText" text="Bajo">
      <formula>NOT(ISERROR(SEARCH("Bajo",M26)))</formula>
    </cfRule>
    <cfRule type="containsText" dxfId="129" priority="137" operator="containsText" text="Moderado">
      <formula>NOT(ISERROR(SEARCH("Moderado",M26)))</formula>
    </cfRule>
    <cfRule type="containsText" dxfId="128" priority="138" operator="containsText" text="Alto">
      <formula>NOT(ISERROR(SEARCH("Alto",M26)))</formula>
    </cfRule>
    <cfRule type="containsText" dxfId="127" priority="139" operator="containsText" text="Extremo">
      <formula>NOT(ISERROR(SEARCH("Extremo",M26)))</formula>
    </cfRule>
  </conditionalFormatting>
  <conditionalFormatting sqref="AO26">
    <cfRule type="containsText" dxfId="126" priority="132" operator="containsText" text="Alto">
      <formula>NOT(ISERROR(SEARCH("Alto",AO26)))</formula>
    </cfRule>
    <cfRule type="containsText" dxfId="125" priority="133" operator="containsText" text="Moderado">
      <formula>NOT(ISERROR(SEARCH("Moderado",AO26)))</formula>
    </cfRule>
    <cfRule type="containsText" dxfId="124" priority="134" operator="containsText" text="Bajo">
      <formula>NOT(ISERROR(SEARCH("Bajo",AO26)))</formula>
    </cfRule>
    <cfRule type="containsText" dxfId="123" priority="135" operator="containsText" text="Extremo">
      <formula>NOT(ISERROR(SEARCH("Extremo",AO26)))</formula>
    </cfRule>
  </conditionalFormatting>
  <conditionalFormatting sqref="M27">
    <cfRule type="containsText" dxfId="122" priority="128" operator="containsText" text="Bajo">
      <formula>NOT(ISERROR(SEARCH("Bajo",M27)))</formula>
    </cfRule>
    <cfRule type="containsText" dxfId="121" priority="129" operator="containsText" text="Moderado">
      <formula>NOT(ISERROR(SEARCH("Moderado",M27)))</formula>
    </cfRule>
    <cfRule type="containsText" dxfId="120" priority="130" operator="containsText" text="Alto">
      <formula>NOT(ISERROR(SEARCH("Alto",M27)))</formula>
    </cfRule>
    <cfRule type="containsText" dxfId="119" priority="131" operator="containsText" text="Extremo">
      <formula>NOT(ISERROR(SEARCH("Extremo",M27)))</formula>
    </cfRule>
  </conditionalFormatting>
  <conditionalFormatting sqref="N27">
    <cfRule type="containsText" dxfId="118" priority="124" operator="containsText" text="Bajo">
      <formula>NOT(ISERROR(SEARCH("Bajo",N27)))</formula>
    </cfRule>
    <cfRule type="containsText" dxfId="117" priority="125" operator="containsText" text="Moderado">
      <formula>NOT(ISERROR(SEARCH("Moderado",N27)))</formula>
    </cfRule>
    <cfRule type="containsText" dxfId="116" priority="126" operator="containsText" text="Alto">
      <formula>NOT(ISERROR(SEARCH("Alto",N27)))</formula>
    </cfRule>
    <cfRule type="containsText" dxfId="115" priority="127" operator="containsText" text="Extremo">
      <formula>NOT(ISERROR(SEARCH("Extremo",N27)))</formula>
    </cfRule>
  </conditionalFormatting>
  <conditionalFormatting sqref="O27">
    <cfRule type="containsText" dxfId="114" priority="120" operator="containsText" text="Bajo">
      <formula>NOT(ISERROR(SEARCH("Bajo",O27)))</formula>
    </cfRule>
    <cfRule type="containsText" dxfId="113" priority="121" operator="containsText" text="Moderado">
      <formula>NOT(ISERROR(SEARCH("Moderado",O27)))</formula>
    </cfRule>
    <cfRule type="containsText" dxfId="112" priority="122" operator="containsText" text="Alto">
      <formula>NOT(ISERROR(SEARCH("Alto",O27)))</formula>
    </cfRule>
    <cfRule type="containsText" dxfId="111" priority="123" operator="containsText" text="Extremo">
      <formula>NOT(ISERROR(SEARCH("Extremo",O27)))</formula>
    </cfRule>
  </conditionalFormatting>
  <conditionalFormatting sqref="AO27">
    <cfRule type="containsText" dxfId="110" priority="116" operator="containsText" text="Alto">
      <formula>NOT(ISERROR(SEARCH("Alto",AO27)))</formula>
    </cfRule>
    <cfRule type="containsText" dxfId="109" priority="117" operator="containsText" text="Moderado">
      <formula>NOT(ISERROR(SEARCH("Moderado",AO27)))</formula>
    </cfRule>
    <cfRule type="containsText" dxfId="108" priority="118" operator="containsText" text="Bajo">
      <formula>NOT(ISERROR(SEARCH("Bajo",AO27)))</formula>
    </cfRule>
    <cfRule type="containsText" dxfId="107" priority="119" operator="containsText" text="Extremo">
      <formula>NOT(ISERROR(SEARCH("Extremo",AO27)))</formula>
    </cfRule>
  </conditionalFormatting>
  <conditionalFormatting sqref="P27">
    <cfRule type="containsText" dxfId="106" priority="112" operator="containsText" text="Bajo">
      <formula>NOT(ISERROR(SEARCH("Bajo",P27)))</formula>
    </cfRule>
    <cfRule type="containsText" dxfId="105" priority="113" operator="containsText" text="Moderado">
      <formula>NOT(ISERROR(SEARCH("Moderado",P27)))</formula>
    </cfRule>
    <cfRule type="containsText" dxfId="104" priority="114" operator="containsText" text="Alto">
      <formula>NOT(ISERROR(SEARCH("Alto",P27)))</formula>
    </cfRule>
    <cfRule type="containsText" dxfId="103" priority="115" operator="containsText" text="Extremo">
      <formula>NOT(ISERROR(SEARCH("Extremo",P27)))</formula>
    </cfRule>
  </conditionalFormatting>
  <conditionalFormatting sqref="L26:L27">
    <cfRule type="containsText" dxfId="102" priority="111" operator="containsText" text="❌">
      <formula>NOT(ISERROR(SEARCH(("❌"),(L26))))</formula>
    </cfRule>
  </conditionalFormatting>
  <conditionalFormatting sqref="M30:O30 N31">
    <cfRule type="containsText" dxfId="101" priority="107" operator="containsText" text="Bajo">
      <formula>NOT(ISERROR(SEARCH("Bajo",M30)))</formula>
    </cfRule>
    <cfRule type="containsText" dxfId="100" priority="108" operator="containsText" text="Moderado">
      <formula>NOT(ISERROR(SEARCH("Moderado",M30)))</formula>
    </cfRule>
    <cfRule type="containsText" dxfId="99" priority="109" operator="containsText" text="Alto">
      <formula>NOT(ISERROR(SEARCH("Alto",M30)))</formula>
    </cfRule>
    <cfRule type="containsText" dxfId="98" priority="110" operator="containsText" text="Extremo">
      <formula>NOT(ISERROR(SEARCH("Extremo",M30)))</formula>
    </cfRule>
  </conditionalFormatting>
  <conditionalFormatting sqref="AO30">
    <cfRule type="containsText" dxfId="97" priority="103" operator="containsText" text="Alto">
      <formula>NOT(ISERROR(SEARCH("Alto",AO30)))</formula>
    </cfRule>
    <cfRule type="containsText" dxfId="96" priority="104" operator="containsText" text="Moderado">
      <formula>NOT(ISERROR(SEARCH("Moderado",AO30)))</formula>
    </cfRule>
    <cfRule type="containsText" dxfId="95" priority="105" operator="containsText" text="Bajo">
      <formula>NOT(ISERROR(SEARCH("Bajo",AO30)))</formula>
    </cfRule>
    <cfRule type="containsText" dxfId="94" priority="106" operator="containsText" text="Extremo">
      <formula>NOT(ISERROR(SEARCH("Extremo",AO30)))</formula>
    </cfRule>
  </conditionalFormatting>
  <conditionalFormatting sqref="N32">
    <cfRule type="containsText" dxfId="93" priority="99" operator="containsText" text="Bajo">
      <formula>NOT(ISERROR(SEARCH("Bajo",N32)))</formula>
    </cfRule>
    <cfRule type="containsText" dxfId="92" priority="100" operator="containsText" text="Moderado">
      <formula>NOT(ISERROR(SEARCH("Moderado",N32)))</formula>
    </cfRule>
    <cfRule type="containsText" dxfId="91" priority="101" operator="containsText" text="Alto">
      <formula>NOT(ISERROR(SEARCH("Alto",N32)))</formula>
    </cfRule>
    <cfRule type="containsText" dxfId="90" priority="102" operator="containsText" text="Extremo">
      <formula>NOT(ISERROR(SEARCH("Extremo",N32)))</formula>
    </cfRule>
  </conditionalFormatting>
  <conditionalFormatting sqref="L30">
    <cfRule type="containsText" dxfId="89" priority="98" operator="containsText" text="❌">
      <formula>NOT(ISERROR(SEARCH(("❌"),(L30))))</formula>
    </cfRule>
  </conditionalFormatting>
  <conditionalFormatting sqref="M5:M6 AO5:AO6">
    <cfRule type="containsText" dxfId="88" priority="94" operator="containsText" text="bajo">
      <formula>NOT(ISERROR(SEARCH("bajo",M5)))</formula>
    </cfRule>
    <cfRule type="containsText" dxfId="87" priority="95" operator="containsText" text="moderado">
      <formula>NOT(ISERROR(SEARCH("moderado",M5)))</formula>
    </cfRule>
    <cfRule type="containsText" dxfId="86" priority="96" operator="containsText" text="alto">
      <formula>NOT(ISERROR(SEARCH("alto",M5)))</formula>
    </cfRule>
    <cfRule type="containsText" dxfId="85" priority="97" operator="containsText" text="extremo">
      <formula>NOT(ISERROR(SEARCH("extremo",M5)))</formula>
    </cfRule>
  </conditionalFormatting>
  <conditionalFormatting sqref="L5">
    <cfRule type="containsText" dxfId="84" priority="93" operator="containsText" text="❌">
      <formula>NOT(ISERROR(SEARCH(("❌"),(L5))))</formula>
    </cfRule>
  </conditionalFormatting>
  <conditionalFormatting sqref="L6">
    <cfRule type="containsText" dxfId="83" priority="92" operator="containsText" text="❌">
      <formula>NOT(ISERROR(SEARCH(("❌"),(L6))))</formula>
    </cfRule>
  </conditionalFormatting>
  <conditionalFormatting sqref="M15">
    <cfRule type="expression" dxfId="82" priority="84">
      <formula>NOT(ISERROR(SEARCH("Bajo",M15)))</formula>
    </cfRule>
    <cfRule type="expression" dxfId="81" priority="85">
      <formula>NOT(ISERROR(SEARCH("Moderado",M15)))</formula>
    </cfRule>
    <cfRule type="expression" dxfId="80" priority="86">
      <formula>NOT(ISERROR(SEARCH("Alto",M15)))</formula>
    </cfRule>
    <cfRule type="expression" dxfId="79" priority="87">
      <formula>NOT(ISERROR(SEARCH("Extremo",M15)))</formula>
    </cfRule>
  </conditionalFormatting>
  <conditionalFormatting sqref="L15">
    <cfRule type="containsText" dxfId="78" priority="83" operator="containsText" text="❌">
      <formula>NOT(ISERROR(SEARCH(("❌"),(L15))))</formula>
    </cfRule>
  </conditionalFormatting>
  <conditionalFormatting sqref="M16:O16">
    <cfRule type="expression" dxfId="77" priority="71">
      <formula>NOT(ISERROR(SEARCH("Bajo",M16)))</formula>
    </cfRule>
    <cfRule type="expression" dxfId="76" priority="72">
      <formula>NOT(ISERROR(SEARCH("Moderado",M16)))</formula>
    </cfRule>
    <cfRule type="expression" dxfId="75" priority="73">
      <formula>NOT(ISERROR(SEARCH("Alto",M16)))</formula>
    </cfRule>
    <cfRule type="expression" dxfId="74" priority="74">
      <formula>NOT(ISERROR(SEARCH("Extremo",M16)))</formula>
    </cfRule>
  </conditionalFormatting>
  <conditionalFormatting sqref="AO16">
    <cfRule type="expression" dxfId="73" priority="75">
      <formula>NOT(ISERROR(SEARCH("Alto",AO16)))</formula>
    </cfRule>
  </conditionalFormatting>
  <conditionalFormatting sqref="N17">
    <cfRule type="expression" dxfId="72" priority="76">
      <formula>NOT(ISERROR(SEARCH("Bajo",N17)))</formula>
    </cfRule>
  </conditionalFormatting>
  <conditionalFormatting sqref="L16">
    <cfRule type="containsText" dxfId="71" priority="70" operator="containsText" text="❌">
      <formula>NOT(ISERROR(SEARCH(("❌"),(L16))))</formula>
    </cfRule>
  </conditionalFormatting>
  <conditionalFormatting sqref="M12:O14">
    <cfRule type="expression" dxfId="70" priority="53">
      <formula>NOT(ISERROR(SEARCH("Bajo",M12)))</formula>
    </cfRule>
    <cfRule type="expression" dxfId="69" priority="54">
      <formula>NOT(ISERROR(SEARCH("Moderado",M12)))</formula>
    </cfRule>
    <cfRule type="expression" dxfId="68" priority="55">
      <formula>NOT(ISERROR(SEARCH("Alto",M12)))</formula>
    </cfRule>
    <cfRule type="expression" dxfId="67" priority="56">
      <formula>NOT(ISERROR(SEARCH("Extremo",M12)))</formula>
    </cfRule>
  </conditionalFormatting>
  <conditionalFormatting sqref="AO14:AO15">
    <cfRule type="expression" dxfId="66" priority="57">
      <formula>NOT(ISERROR(SEARCH("Alto",AO14)))</formula>
    </cfRule>
  </conditionalFormatting>
  <conditionalFormatting sqref="L14">
    <cfRule type="containsText" dxfId="65" priority="52" operator="containsText" text="❌">
      <formula>NOT(ISERROR(SEARCH(("❌"),(L14))))</formula>
    </cfRule>
  </conditionalFormatting>
  <conditionalFormatting sqref="AO12:AO13">
    <cfRule type="containsText" dxfId="64" priority="48" operator="containsText" text="Alto">
      <formula>NOT(ISERROR(SEARCH(("Alto"),(AO12))))</formula>
    </cfRule>
  </conditionalFormatting>
  <conditionalFormatting sqref="AO12:AO13">
    <cfRule type="containsText" dxfId="63" priority="49" operator="containsText" text="Moderado">
      <formula>NOT(ISERROR(SEARCH(("Moderado"),(AO12))))</formula>
    </cfRule>
  </conditionalFormatting>
  <conditionalFormatting sqref="AO12:AO13">
    <cfRule type="containsText" dxfId="62" priority="50" operator="containsText" text="Bajo">
      <formula>NOT(ISERROR(SEARCH(("Bajo"),(AO12))))</formula>
    </cfRule>
  </conditionalFormatting>
  <conditionalFormatting sqref="AO12:AO13">
    <cfRule type="containsText" dxfId="61" priority="51" operator="containsText" text="Extremo">
      <formula>NOT(ISERROR(SEARCH(("Extremo"),(AO12))))</formula>
    </cfRule>
  </conditionalFormatting>
  <conditionalFormatting sqref="N21 N22:O22 N20:O20">
    <cfRule type="containsText" dxfId="60" priority="44" operator="containsText" text="Bajo">
      <formula>NOT(ISERROR(SEARCH("Bajo",N20)))</formula>
    </cfRule>
    <cfRule type="containsText" dxfId="59" priority="45" operator="containsText" text="Moderado">
      <formula>NOT(ISERROR(SEARCH("Moderado",N20)))</formula>
    </cfRule>
    <cfRule type="containsText" dxfId="58" priority="46" operator="containsText" text="Alto">
      <formula>NOT(ISERROR(SEARCH("Alto",N20)))</formula>
    </cfRule>
    <cfRule type="containsText" dxfId="57" priority="47" operator="containsText" text="Extremo">
      <formula>NOT(ISERROR(SEARCH("Extremo",N20)))</formula>
    </cfRule>
  </conditionalFormatting>
  <conditionalFormatting sqref="AO20">
    <cfRule type="containsText" dxfId="56" priority="40" operator="containsText" text="Alto">
      <formula>NOT(ISERROR(SEARCH("Alto",AO20)))</formula>
    </cfRule>
    <cfRule type="containsText" dxfId="55" priority="41" operator="containsText" text="Moderado">
      <formula>NOT(ISERROR(SEARCH("Moderado",AO20)))</formula>
    </cfRule>
    <cfRule type="containsText" dxfId="54" priority="42" operator="containsText" text="Bajo">
      <formula>NOT(ISERROR(SEARCH("Bajo",AO20)))</formula>
    </cfRule>
    <cfRule type="containsText" dxfId="53" priority="43" operator="containsText" text="Extremo">
      <formula>NOT(ISERROR(SEARCH("Extremo",AO20)))</formula>
    </cfRule>
  </conditionalFormatting>
  <conditionalFormatting sqref="AO22">
    <cfRule type="containsText" dxfId="52" priority="32" operator="containsText" text="Alto">
      <formula>NOT(ISERROR(SEARCH("Alto",AO22)))</formula>
    </cfRule>
    <cfRule type="containsText" dxfId="51" priority="33" operator="containsText" text="Moderado">
      <formula>NOT(ISERROR(SEARCH("Moderado",AO22)))</formula>
    </cfRule>
    <cfRule type="containsText" dxfId="50" priority="34" operator="containsText" text="Bajo">
      <formula>NOT(ISERROR(SEARCH("Bajo",AO22)))</formula>
    </cfRule>
    <cfRule type="containsText" dxfId="49" priority="35" operator="containsText" text="Extremo">
      <formula>NOT(ISERROR(SEARCH("Extremo",AO22)))</formula>
    </cfRule>
  </conditionalFormatting>
  <conditionalFormatting sqref="AO24">
    <cfRule type="containsText" dxfId="48" priority="28" operator="containsText" text="Alto">
      <formula>NOT(ISERROR(SEARCH("Alto",AO24)))</formula>
    </cfRule>
    <cfRule type="containsText" dxfId="47" priority="29" operator="containsText" text="Moderado">
      <formula>NOT(ISERROR(SEARCH("Moderado",AO24)))</formula>
    </cfRule>
    <cfRule type="containsText" dxfId="46" priority="30" operator="containsText" text="Bajo">
      <formula>NOT(ISERROR(SEARCH("Bajo",AO24)))</formula>
    </cfRule>
    <cfRule type="containsText" dxfId="45" priority="31" operator="containsText" text="Extremo">
      <formula>NOT(ISERROR(SEARCH("Extremo",AO24)))</formula>
    </cfRule>
  </conditionalFormatting>
  <conditionalFormatting sqref="L20">
    <cfRule type="containsText" dxfId="44" priority="27" operator="containsText" text="❌">
      <formula>NOT(ISERROR(SEARCH(("❌"),(L20))))</formula>
    </cfRule>
  </conditionalFormatting>
  <conditionalFormatting sqref="L22">
    <cfRule type="containsText" dxfId="43" priority="26" operator="containsText" text="❌">
      <formula>NOT(ISERROR(SEARCH(("❌"),(L22))))</formula>
    </cfRule>
  </conditionalFormatting>
  <conditionalFormatting sqref="L24">
    <cfRule type="containsText" dxfId="42" priority="25" operator="containsText" text="❌">
      <formula>NOT(ISERROR(SEARCH(("❌"),(L24))))</formula>
    </cfRule>
  </conditionalFormatting>
  <conditionalFormatting sqref="M22 M20">
    <cfRule type="containsText" dxfId="41" priority="21" operator="containsText" text="Bajo">
      <formula>NOT(ISERROR(SEARCH("Bajo",M20)))</formula>
    </cfRule>
    <cfRule type="containsText" dxfId="40" priority="22" operator="containsText" text="Moderado">
      <formula>NOT(ISERROR(SEARCH("Moderado",M20)))</formula>
    </cfRule>
    <cfRule type="containsText" dxfId="39" priority="23" operator="containsText" text="Alto">
      <formula>NOT(ISERROR(SEARCH("Alto",M20)))</formula>
    </cfRule>
    <cfRule type="containsText" dxfId="38" priority="24" operator="containsText" text="Extremo">
      <formula>NOT(ISERROR(SEARCH("Extremo",M20)))</formula>
    </cfRule>
  </conditionalFormatting>
  <conditionalFormatting sqref="M24">
    <cfRule type="containsText" dxfId="37" priority="17" operator="containsText" text="Bajo">
      <formula>NOT(ISERROR(SEARCH("Bajo",M24)))</formula>
    </cfRule>
    <cfRule type="containsText" dxfId="36" priority="18" operator="containsText" text="Moderado">
      <formula>NOT(ISERROR(SEARCH("Moderado",M24)))</formula>
    </cfRule>
    <cfRule type="containsText" dxfId="35" priority="19" operator="containsText" text="Alto">
      <formula>NOT(ISERROR(SEARCH("Alto",M24)))</formula>
    </cfRule>
    <cfRule type="containsText" dxfId="34" priority="20" operator="containsText" text="Extremo">
      <formula>NOT(ISERROR(SEARCH("Extremo",M24)))</formula>
    </cfRule>
  </conditionalFormatting>
  <conditionalFormatting sqref="L36:L37">
    <cfRule type="containsText" dxfId="33" priority="1" operator="containsText" text="❌">
      <formula>NOT(ISERROR(SEARCH(("❌"),(L36))))</formula>
    </cfRule>
  </conditionalFormatting>
  <conditionalFormatting sqref="M33:M34 M36:M37">
    <cfRule type="containsText" dxfId="32" priority="13" operator="containsText" text="Bajo">
      <formula>NOT(ISERROR(SEARCH("Bajo",M33)))</formula>
    </cfRule>
    <cfRule type="containsText" dxfId="31" priority="14" operator="containsText" text="Moderado">
      <formula>NOT(ISERROR(SEARCH("Moderado",M33)))</formula>
    </cfRule>
    <cfRule type="containsText" dxfId="30" priority="15" operator="containsText" text="Alto">
      <formula>NOT(ISERROR(SEARCH("Alto",M33)))</formula>
    </cfRule>
    <cfRule type="containsText" dxfId="29" priority="16" operator="containsText" text="Extremo">
      <formula>NOT(ISERROR(SEARCH("Extremo",M33)))</formula>
    </cfRule>
  </conditionalFormatting>
  <conditionalFormatting sqref="AO33:AO34 AO36">
    <cfRule type="containsText" dxfId="28" priority="9" operator="containsText" text="Alto">
      <formula>NOT(ISERROR(SEARCH("Alto",AO33)))</formula>
    </cfRule>
    <cfRule type="containsText" dxfId="27" priority="10" operator="containsText" text="Moderado">
      <formula>NOT(ISERROR(SEARCH("Moderado",AO33)))</formula>
    </cfRule>
    <cfRule type="containsText" dxfId="26" priority="11" operator="containsText" text="Bajo">
      <formula>NOT(ISERROR(SEARCH("Bajo",AO33)))</formula>
    </cfRule>
    <cfRule type="containsText" dxfId="25" priority="12" operator="containsText" text="Extremo">
      <formula>NOT(ISERROR(SEARCH("Extremo",AO33)))</formula>
    </cfRule>
  </conditionalFormatting>
  <conditionalFormatting sqref="AO37">
    <cfRule type="containsText" dxfId="24" priority="5" operator="containsText" text="Alto">
      <formula>NOT(ISERROR(SEARCH("Alto",AO37)))</formula>
    </cfRule>
    <cfRule type="containsText" dxfId="23" priority="6" operator="containsText" text="Moderado">
      <formula>NOT(ISERROR(SEARCH("Moderado",AO37)))</formula>
    </cfRule>
    <cfRule type="containsText" dxfId="22" priority="7" operator="containsText" text="Bajo">
      <formula>NOT(ISERROR(SEARCH("Bajo",AO37)))</formula>
    </cfRule>
    <cfRule type="containsText" dxfId="21" priority="8" operator="containsText" text="Extremo">
      <formula>NOT(ISERROR(SEARCH("Extremo",AO37)))</formula>
    </cfRule>
  </conditionalFormatting>
  <conditionalFormatting sqref="L33:L34">
    <cfRule type="containsText" dxfId="20" priority="2" operator="containsText" text="❌">
      <formula>NOT(ISERROR(SEARCH(("❌"),(L33))))</formula>
    </cfRule>
  </conditionalFormatting>
  <dataValidations count="2">
    <dataValidation type="list" allowBlank="1" showErrorMessage="1" sqref="AP9:AP10 AE9 N9 AI9:AJ9 AN9:AN11 J9 AM9:AM10" xr:uid="{10388C84-CBCC-42C4-B4F2-A0A9BD5FCB89}">
      <formula1>#REF!</formula1>
    </dataValidation>
    <dataValidation type="list" allowBlank="1" showInputMessage="1" showErrorMessage="1" sqref="J13 AP13 AE30:AE32 J30 AM30:AN30 AI30:AJ32 AP30 B30:B31 AE26 J26:K27 AI26:AJ26 B26 AE28 J28 AM26:AN28 AI28:AJ28 AP26:AP28 B28" xr:uid="{4EE7D4B6-8C41-4237-B494-30D234F5167E}">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Parámetro!$A$93:$A$96</xm:f>
          </x14:formula1>
          <xm:sqref>AP39:AP1048576 AP12:AP15 AP7:AP8</xm:sqref>
        </x14:dataValidation>
        <x14:dataValidation type="list" allowBlank="1" showInputMessage="1" showErrorMessage="1" xr:uid="{00000000-0002-0000-0100-000001000000}">
          <x14:formula1>
            <xm:f>Parámetro!$A$47:$A$51</xm:f>
          </x14:formula1>
          <xm:sqref>AN39:AN1048576 K39:L1048576 K7:L8 K12:L15 AN7:AN8 AN12:AN15</xm:sqref>
        </x14:dataValidation>
        <x14:dataValidation type="list" allowBlank="1" showInputMessage="1" showErrorMessage="1" xr:uid="{00000000-0002-0000-0100-000002000000}">
          <x14:formula1>
            <xm:f>Parámetro!$A$40:$A$44</xm:f>
          </x14:formula1>
          <xm:sqref>J39:J1048576 AM39:AM1048576 AM7:AM8 AM12:AM15 J7:J8 J12:J15</xm:sqref>
        </x14:dataValidation>
        <x14:dataValidation type="list" allowBlank="1" showInputMessage="1" showErrorMessage="1" xr:uid="{00000000-0002-0000-0100-000003000000}">
          <x14:formula1>
            <xm:f>Parámetro!$G$2:$G$4</xm:f>
          </x14:formula1>
          <xm:sqref>AB39:AB1048576 AB7:AB8 AB12:AB15</xm:sqref>
        </x14:dataValidation>
        <x14:dataValidation type="list" allowBlank="1" showInputMessage="1" showErrorMessage="1" xr:uid="{00000000-0002-0000-0100-000004000000}">
          <x14:formula1>
            <xm:f>Parámetro!$F$2:$F$4</xm:f>
          </x14:formula1>
          <xm:sqref>Y39:Y1048576 Y7:Y8 Y12:Y15</xm:sqref>
        </x14:dataValidation>
        <x14:dataValidation type="list" allowBlank="1" showInputMessage="1" showErrorMessage="1" xr:uid="{00000000-0002-0000-0100-000005000000}">
          <x14:formula1>
            <xm:f>Parámetro!$E$2:$E$3</xm:f>
          </x14:formula1>
          <xm:sqref>Z39:AA1048576 V39:X1048576 Z7:AA8 V7:X8 V12:X15 Z12:AA15</xm:sqref>
        </x14:dataValidation>
        <x14:dataValidation type="list" allowBlank="1" showInputMessage="1" showErrorMessage="1" xr:uid="{00000000-0002-0000-0100-000006000000}">
          <x14:formula1>
            <xm:f>Parámetro!$B$84:$B$86</xm:f>
          </x14:formula1>
          <xm:sqref>AJ39:AJ1048576 AJ7:AJ8 AJ12:AJ15</xm:sqref>
        </x14:dataValidation>
        <x14:dataValidation type="list" allowBlank="1" showInputMessage="1" showErrorMessage="1" xr:uid="{00000000-0002-0000-0100-000007000000}">
          <x14:formula1>
            <xm:f>Parámetro!$A$84:$A$85</xm:f>
          </x14:formula1>
          <xm:sqref>AI39:AI1048576 AI7:AI8 AI12:AI15</xm:sqref>
        </x14:dataValidation>
        <x14:dataValidation type="list" allowBlank="1" showInputMessage="1" showErrorMessage="1" xr:uid="{00000000-0002-0000-0100-000008000000}">
          <x14:formula1>
            <xm:f>Parámetro!$A$89:$A$90</xm:f>
          </x14:formula1>
          <xm:sqref>N39:N1048576 N7:N8 N12:N15</xm:sqref>
        </x14:dataValidation>
        <x14:dataValidation type="list" allowBlank="1" showInputMessage="1" showErrorMessage="1" xr:uid="{00000000-0002-0000-0100-000009000000}">
          <x14:formula1>
            <xm:f>Parámetro!$A$118:$A$120</xm:f>
          </x14:formula1>
          <xm:sqref>AE39:AE1048576 AE7:AE8 AE12:AE15</xm:sqref>
        </x14:dataValidation>
        <x14:dataValidation type="list" allowBlank="1" showInputMessage="1" showErrorMessage="1" xr:uid="{439F4B12-D789-43AF-9261-2DAF1FF85AA2}">
          <x14:formula1>
            <xm:f>'C:\Users\deyanira.diaz\Downloads\[riesgos-de-corrupcion-abys-actualizadojunio-2022.xlsx]Parámetros'!#REF!</xm:f>
          </x14:formula1>
          <xm:sqref>AE33:AE38 J36:J37 J33:J34 AM33:AN34 AM36:AN37 B33 AP33:AP34 AP36:AP37 AI33:AJ38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6C1D-3822-4C32-9A39-341D4FA97622}">
  <dimension ref="A1:L20"/>
  <sheetViews>
    <sheetView workbookViewId="0">
      <selection activeCell="H19" sqref="H19"/>
    </sheetView>
  </sheetViews>
  <sheetFormatPr baseColWidth="10" defaultRowHeight="14.25" x14ac:dyDescent="0.2"/>
  <cols>
    <col min="1" max="16384" width="11.42578125" style="45"/>
  </cols>
  <sheetData>
    <row r="1" spans="1:12" ht="18" x14ac:dyDescent="0.25">
      <c r="A1" s="184" t="s">
        <v>289</v>
      </c>
      <c r="B1" s="184"/>
      <c r="C1" s="184"/>
      <c r="D1" s="184"/>
      <c r="E1" s="184"/>
      <c r="F1" s="184"/>
      <c r="G1" s="184"/>
      <c r="H1" s="184"/>
    </row>
    <row r="2" spans="1:12" x14ac:dyDescent="0.2">
      <c r="A2" s="183" t="s">
        <v>290</v>
      </c>
      <c r="B2" s="183"/>
      <c r="C2" s="183"/>
      <c r="D2" s="183"/>
      <c r="E2" s="183"/>
      <c r="F2" s="183"/>
      <c r="G2" s="183"/>
      <c r="H2" s="46" t="s">
        <v>293</v>
      </c>
    </row>
    <row r="3" spans="1:12" x14ac:dyDescent="0.2">
      <c r="A3" s="183" t="s">
        <v>292</v>
      </c>
      <c r="B3" s="183"/>
      <c r="C3" s="183"/>
      <c r="D3" s="183"/>
      <c r="E3" s="183"/>
      <c r="F3" s="183"/>
      <c r="G3" s="183"/>
      <c r="H3" s="46" t="s">
        <v>293</v>
      </c>
    </row>
    <row r="4" spans="1:12" x14ac:dyDescent="0.2">
      <c r="A4" s="183" t="s">
        <v>294</v>
      </c>
      <c r="B4" s="183"/>
      <c r="C4" s="183"/>
      <c r="D4" s="183"/>
      <c r="E4" s="183"/>
      <c r="F4" s="183"/>
      <c r="G4" s="183"/>
      <c r="H4" s="46" t="s">
        <v>293</v>
      </c>
    </row>
    <row r="5" spans="1:12" x14ac:dyDescent="0.2">
      <c r="A5" s="183" t="s">
        <v>295</v>
      </c>
      <c r="B5" s="183"/>
      <c r="C5" s="183"/>
      <c r="D5" s="183"/>
      <c r="E5" s="183"/>
      <c r="F5" s="183"/>
      <c r="G5" s="183"/>
      <c r="H5" s="46" t="s">
        <v>293</v>
      </c>
    </row>
    <row r="6" spans="1:12" x14ac:dyDescent="0.2">
      <c r="A6" s="183" t="s">
        <v>296</v>
      </c>
      <c r="B6" s="183"/>
      <c r="C6" s="183"/>
      <c r="D6" s="183"/>
      <c r="E6" s="183"/>
      <c r="F6" s="183"/>
      <c r="G6" s="183"/>
      <c r="H6" s="46" t="s">
        <v>293</v>
      </c>
    </row>
    <row r="7" spans="1:12" x14ac:dyDescent="0.2">
      <c r="A7" s="183" t="s">
        <v>297</v>
      </c>
      <c r="B7" s="183"/>
      <c r="C7" s="183"/>
      <c r="D7" s="183"/>
      <c r="E7" s="183"/>
      <c r="F7" s="183"/>
      <c r="G7" s="183"/>
      <c r="H7" s="46" t="s">
        <v>293</v>
      </c>
    </row>
    <row r="8" spans="1:12" x14ac:dyDescent="0.2">
      <c r="A8" s="183" t="s">
        <v>298</v>
      </c>
      <c r="B8" s="183"/>
      <c r="C8" s="183"/>
      <c r="D8" s="183"/>
      <c r="E8" s="183"/>
      <c r="F8" s="183"/>
      <c r="G8" s="183"/>
      <c r="H8" s="46" t="s">
        <v>293</v>
      </c>
    </row>
    <row r="9" spans="1:12" x14ac:dyDescent="0.2">
      <c r="A9" s="183" t="s">
        <v>299</v>
      </c>
      <c r="B9" s="183"/>
      <c r="C9" s="183"/>
      <c r="D9" s="183"/>
      <c r="E9" s="183"/>
      <c r="F9" s="183"/>
      <c r="G9" s="183"/>
      <c r="H9" s="46" t="s">
        <v>293</v>
      </c>
    </row>
    <row r="10" spans="1:12" x14ac:dyDescent="0.2">
      <c r="A10" s="183" t="s">
        <v>300</v>
      </c>
      <c r="B10" s="183"/>
      <c r="C10" s="183"/>
      <c r="D10" s="183"/>
      <c r="E10" s="183"/>
      <c r="F10" s="183"/>
      <c r="G10" s="183"/>
      <c r="H10" s="46" t="s">
        <v>293</v>
      </c>
    </row>
    <row r="11" spans="1:12" x14ac:dyDescent="0.2">
      <c r="A11" s="183" t="s">
        <v>301</v>
      </c>
      <c r="B11" s="183"/>
      <c r="C11" s="183"/>
      <c r="D11" s="183"/>
      <c r="E11" s="183"/>
      <c r="F11" s="183"/>
      <c r="G11" s="183"/>
      <c r="H11" s="46" t="s">
        <v>291</v>
      </c>
    </row>
    <row r="12" spans="1:12" x14ac:dyDescent="0.2">
      <c r="A12" s="183" t="s">
        <v>302</v>
      </c>
      <c r="B12" s="183"/>
      <c r="C12" s="183"/>
      <c r="D12" s="183"/>
      <c r="E12" s="183"/>
      <c r="F12" s="183"/>
      <c r="G12" s="183"/>
      <c r="H12" s="46" t="s">
        <v>291</v>
      </c>
    </row>
    <row r="13" spans="1:12" x14ac:dyDescent="0.2">
      <c r="A13" s="183" t="s">
        <v>303</v>
      </c>
      <c r="B13" s="183"/>
      <c r="C13" s="183"/>
      <c r="D13" s="183"/>
      <c r="E13" s="183"/>
      <c r="F13" s="183"/>
      <c r="G13" s="183"/>
      <c r="H13" s="46" t="s">
        <v>291</v>
      </c>
      <c r="L13" s="45" t="s">
        <v>291</v>
      </c>
    </row>
    <row r="14" spans="1:12" x14ac:dyDescent="0.2">
      <c r="A14" s="183" t="s">
        <v>304</v>
      </c>
      <c r="B14" s="183"/>
      <c r="C14" s="183"/>
      <c r="D14" s="183"/>
      <c r="E14" s="183"/>
      <c r="F14" s="183"/>
      <c r="G14" s="183"/>
      <c r="H14" s="46" t="s">
        <v>293</v>
      </c>
      <c r="L14" s="45" t="s">
        <v>293</v>
      </c>
    </row>
    <row r="15" spans="1:12" x14ac:dyDescent="0.2">
      <c r="A15" s="183" t="s">
        <v>305</v>
      </c>
      <c r="B15" s="183"/>
      <c r="C15" s="183"/>
      <c r="D15" s="183"/>
      <c r="E15" s="183"/>
      <c r="F15" s="183"/>
      <c r="G15" s="183"/>
      <c r="H15" s="46" t="s">
        <v>293</v>
      </c>
    </row>
    <row r="16" spans="1:12" x14ac:dyDescent="0.2">
      <c r="A16" s="183" t="s">
        <v>312</v>
      </c>
      <c r="B16" s="183"/>
      <c r="C16" s="183"/>
      <c r="D16" s="183"/>
      <c r="E16" s="183"/>
      <c r="F16" s="183"/>
      <c r="G16" s="183"/>
      <c r="H16" s="46" t="s">
        <v>293</v>
      </c>
    </row>
    <row r="17" spans="1:8" x14ac:dyDescent="0.2">
      <c r="A17" s="183" t="s">
        <v>307</v>
      </c>
      <c r="B17" s="183"/>
      <c r="C17" s="183"/>
      <c r="D17" s="183"/>
      <c r="E17" s="183"/>
      <c r="F17" s="183"/>
      <c r="G17" s="183"/>
      <c r="H17" s="46" t="s">
        <v>293</v>
      </c>
    </row>
    <row r="18" spans="1:8" x14ac:dyDescent="0.2">
      <c r="A18" s="183" t="s">
        <v>308</v>
      </c>
      <c r="B18" s="183"/>
      <c r="C18" s="183"/>
      <c r="D18" s="183"/>
      <c r="E18" s="183"/>
      <c r="F18" s="183"/>
      <c r="G18" s="183"/>
      <c r="H18" s="46" t="s">
        <v>293</v>
      </c>
    </row>
    <row r="19" spans="1:8" x14ac:dyDescent="0.2">
      <c r="A19" s="183" t="s">
        <v>309</v>
      </c>
      <c r="B19" s="183"/>
      <c r="C19" s="183"/>
      <c r="D19" s="183"/>
      <c r="E19" s="183"/>
      <c r="F19" s="183"/>
      <c r="G19" s="183"/>
      <c r="H19" s="46" t="s">
        <v>293</v>
      </c>
    </row>
    <row r="20" spans="1:8" x14ac:dyDescent="0.2">
      <c r="A20" s="183" t="s">
        <v>310</v>
      </c>
      <c r="B20" s="183"/>
      <c r="C20" s="183"/>
      <c r="D20" s="183"/>
      <c r="E20" s="183"/>
      <c r="F20" s="183"/>
      <c r="G20" s="183"/>
      <c r="H20" s="46" t="s">
        <v>293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C22CEBE7-AA97-4AA3-877E-9FFEC7C1BD24}">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98910-124D-442A-9678-73A18C9D0D9C}">
  <dimension ref="A1:L20"/>
  <sheetViews>
    <sheetView workbookViewId="0">
      <selection activeCell="H15" sqref="H15"/>
    </sheetView>
  </sheetViews>
  <sheetFormatPr baseColWidth="10" defaultRowHeight="14.25" x14ac:dyDescent="0.2"/>
  <cols>
    <col min="1" max="16384" width="11.42578125" style="45"/>
  </cols>
  <sheetData>
    <row r="1" spans="1:12" ht="18" x14ac:dyDescent="0.25">
      <c r="A1" s="184" t="s">
        <v>289</v>
      </c>
      <c r="B1" s="184"/>
      <c r="C1" s="184"/>
      <c r="D1" s="184"/>
      <c r="E1" s="184"/>
      <c r="F1" s="184"/>
      <c r="G1" s="184"/>
      <c r="H1" s="184"/>
    </row>
    <row r="2" spans="1:12" x14ac:dyDescent="0.2">
      <c r="A2" s="183" t="s">
        <v>290</v>
      </c>
      <c r="B2" s="183"/>
      <c r="C2" s="183"/>
      <c r="D2" s="183"/>
      <c r="E2" s="183"/>
      <c r="F2" s="183"/>
      <c r="G2" s="183"/>
      <c r="H2" s="46" t="s">
        <v>293</v>
      </c>
    </row>
    <row r="3" spans="1:12" x14ac:dyDescent="0.2">
      <c r="A3" s="183" t="s">
        <v>292</v>
      </c>
      <c r="B3" s="183"/>
      <c r="C3" s="183"/>
      <c r="D3" s="183"/>
      <c r="E3" s="183"/>
      <c r="F3" s="183"/>
      <c r="G3" s="183"/>
      <c r="H3" s="46" t="s">
        <v>293</v>
      </c>
    </row>
    <row r="4" spans="1:12" x14ac:dyDescent="0.2">
      <c r="A4" s="183" t="s">
        <v>294</v>
      </c>
      <c r="B4" s="183"/>
      <c r="C4" s="183"/>
      <c r="D4" s="183"/>
      <c r="E4" s="183"/>
      <c r="F4" s="183"/>
      <c r="G4" s="183"/>
      <c r="H4" s="46" t="s">
        <v>293</v>
      </c>
    </row>
    <row r="5" spans="1:12" x14ac:dyDescent="0.2">
      <c r="A5" s="183" t="s">
        <v>295</v>
      </c>
      <c r="B5" s="183"/>
      <c r="C5" s="183"/>
      <c r="D5" s="183"/>
      <c r="E5" s="183"/>
      <c r="F5" s="183"/>
      <c r="G5" s="183"/>
      <c r="H5" s="46" t="s">
        <v>293</v>
      </c>
    </row>
    <row r="6" spans="1:12" x14ac:dyDescent="0.2">
      <c r="A6" s="183" t="s">
        <v>296</v>
      </c>
      <c r="B6" s="183"/>
      <c r="C6" s="183"/>
      <c r="D6" s="183"/>
      <c r="E6" s="183"/>
      <c r="F6" s="183"/>
      <c r="G6" s="183"/>
      <c r="H6" s="46" t="s">
        <v>293</v>
      </c>
    </row>
    <row r="7" spans="1:12" x14ac:dyDescent="0.2">
      <c r="A7" s="183" t="s">
        <v>297</v>
      </c>
      <c r="B7" s="183"/>
      <c r="C7" s="183"/>
      <c r="D7" s="183"/>
      <c r="E7" s="183"/>
      <c r="F7" s="183"/>
      <c r="G7" s="183"/>
      <c r="H7" s="46" t="s">
        <v>291</v>
      </c>
    </row>
    <row r="8" spans="1:12" x14ac:dyDescent="0.2">
      <c r="A8" s="183" t="s">
        <v>298</v>
      </c>
      <c r="B8" s="183"/>
      <c r="C8" s="183"/>
      <c r="D8" s="183"/>
      <c r="E8" s="183"/>
      <c r="F8" s="183"/>
      <c r="G8" s="183"/>
      <c r="H8" s="46" t="s">
        <v>293</v>
      </c>
    </row>
    <row r="9" spans="1:12" x14ac:dyDescent="0.2">
      <c r="A9" s="183" t="s">
        <v>299</v>
      </c>
      <c r="B9" s="183"/>
      <c r="C9" s="183"/>
      <c r="D9" s="183"/>
      <c r="E9" s="183"/>
      <c r="F9" s="183"/>
      <c r="G9" s="183"/>
      <c r="H9" s="46" t="s">
        <v>293</v>
      </c>
    </row>
    <row r="10" spans="1:12" x14ac:dyDescent="0.2">
      <c r="A10" s="183" t="s">
        <v>300</v>
      </c>
      <c r="B10" s="183"/>
      <c r="C10" s="183"/>
      <c r="D10" s="183"/>
      <c r="E10" s="183"/>
      <c r="F10" s="183"/>
      <c r="G10" s="183"/>
      <c r="H10" s="46" t="s">
        <v>293</v>
      </c>
    </row>
    <row r="11" spans="1:12" x14ac:dyDescent="0.2">
      <c r="A11" s="183" t="s">
        <v>301</v>
      </c>
      <c r="B11" s="183"/>
      <c r="C11" s="183"/>
      <c r="D11" s="183"/>
      <c r="E11" s="183"/>
      <c r="F11" s="183"/>
      <c r="G11" s="183"/>
      <c r="H11" s="46" t="s">
        <v>291</v>
      </c>
    </row>
    <row r="12" spans="1:12" x14ac:dyDescent="0.2">
      <c r="A12" s="183" t="s">
        <v>302</v>
      </c>
      <c r="B12" s="183"/>
      <c r="C12" s="183"/>
      <c r="D12" s="183"/>
      <c r="E12" s="183"/>
      <c r="F12" s="183"/>
      <c r="G12" s="183"/>
      <c r="H12" s="46" t="s">
        <v>291</v>
      </c>
    </row>
    <row r="13" spans="1:12" x14ac:dyDescent="0.2">
      <c r="A13" s="183" t="s">
        <v>303</v>
      </c>
      <c r="B13" s="183"/>
      <c r="C13" s="183"/>
      <c r="D13" s="183"/>
      <c r="E13" s="183"/>
      <c r="F13" s="183"/>
      <c r="G13" s="183"/>
      <c r="H13" s="46" t="s">
        <v>291</v>
      </c>
      <c r="L13" s="45" t="s">
        <v>291</v>
      </c>
    </row>
    <row r="14" spans="1:12" x14ac:dyDescent="0.2">
      <c r="A14" s="183" t="s">
        <v>304</v>
      </c>
      <c r="B14" s="183"/>
      <c r="C14" s="183"/>
      <c r="D14" s="183"/>
      <c r="E14" s="183"/>
      <c r="F14" s="183"/>
      <c r="G14" s="183"/>
      <c r="H14" s="46" t="s">
        <v>291</v>
      </c>
      <c r="L14" s="45" t="s">
        <v>293</v>
      </c>
    </row>
    <row r="15" spans="1:12" x14ac:dyDescent="0.2">
      <c r="A15" s="183" t="s">
        <v>305</v>
      </c>
      <c r="B15" s="183"/>
      <c r="C15" s="183"/>
      <c r="D15" s="183"/>
      <c r="E15" s="183"/>
      <c r="F15" s="183"/>
      <c r="G15" s="183"/>
      <c r="H15" s="46" t="s">
        <v>293</v>
      </c>
    </row>
    <row r="16" spans="1:12" x14ac:dyDescent="0.2">
      <c r="A16" s="183" t="s">
        <v>306</v>
      </c>
      <c r="B16" s="183"/>
      <c r="C16" s="183"/>
      <c r="D16" s="183"/>
      <c r="E16" s="183"/>
      <c r="F16" s="183"/>
      <c r="G16" s="183"/>
      <c r="H16" s="46" t="s">
        <v>293</v>
      </c>
    </row>
    <row r="17" spans="1:8" x14ac:dyDescent="0.2">
      <c r="A17" s="183" t="s">
        <v>307</v>
      </c>
      <c r="B17" s="183"/>
      <c r="C17" s="183"/>
      <c r="D17" s="183"/>
      <c r="E17" s="183"/>
      <c r="F17" s="183"/>
      <c r="G17" s="183"/>
      <c r="H17" s="46" t="s">
        <v>293</v>
      </c>
    </row>
    <row r="18" spans="1:8" x14ac:dyDescent="0.2">
      <c r="A18" s="183" t="s">
        <v>308</v>
      </c>
      <c r="B18" s="183"/>
      <c r="C18" s="183"/>
      <c r="D18" s="183"/>
      <c r="E18" s="183"/>
      <c r="F18" s="183"/>
      <c r="G18" s="183"/>
      <c r="H18" s="46" t="s">
        <v>293</v>
      </c>
    </row>
    <row r="19" spans="1:8" x14ac:dyDescent="0.2">
      <c r="A19" s="183" t="s">
        <v>309</v>
      </c>
      <c r="B19" s="183"/>
      <c r="C19" s="183"/>
      <c r="D19" s="183"/>
      <c r="E19" s="183"/>
      <c r="F19" s="183"/>
      <c r="G19" s="183"/>
      <c r="H19" s="46" t="s">
        <v>293</v>
      </c>
    </row>
    <row r="20" spans="1:8" x14ac:dyDescent="0.2">
      <c r="A20" s="183" t="s">
        <v>310</v>
      </c>
      <c r="B20" s="183"/>
      <c r="C20" s="183"/>
      <c r="D20" s="183"/>
      <c r="E20" s="183"/>
      <c r="F20" s="183"/>
      <c r="G20" s="183"/>
      <c r="H20" s="46" t="s">
        <v>293</v>
      </c>
    </row>
  </sheetData>
  <mergeCells count="20">
    <mergeCell ref="A12:G12"/>
    <mergeCell ref="A1:H1"/>
    <mergeCell ref="A2:G2"/>
    <mergeCell ref="A3:G3"/>
    <mergeCell ref="A4:G4"/>
    <mergeCell ref="A5:G5"/>
    <mergeCell ref="A6:G6"/>
    <mergeCell ref="A7:G7"/>
    <mergeCell ref="A8:G8"/>
    <mergeCell ref="A9:G9"/>
    <mergeCell ref="A10:G10"/>
    <mergeCell ref="A11:G11"/>
    <mergeCell ref="A19:G19"/>
    <mergeCell ref="A20:G20"/>
    <mergeCell ref="A13:G13"/>
    <mergeCell ref="A14:G14"/>
    <mergeCell ref="A15:G15"/>
    <mergeCell ref="A16:G16"/>
    <mergeCell ref="A17:G17"/>
    <mergeCell ref="A18:G18"/>
  </mergeCells>
  <dataValidations count="1">
    <dataValidation type="list" allowBlank="1" showInputMessage="1" showErrorMessage="1" sqref="H2:H20" xr:uid="{033F8E01-C181-405E-9E95-9DFC5C57E2AF}">
      <formula1>$L$13:$L$14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0"/>
  <sheetViews>
    <sheetView workbookViewId="0">
      <selection activeCell="G25" sqref="G25"/>
    </sheetView>
  </sheetViews>
  <sheetFormatPr baseColWidth="10" defaultRowHeight="15" x14ac:dyDescent="0.25"/>
  <cols>
    <col min="1" max="1" width="36.7109375" bestFit="1" customWidth="1"/>
    <col min="2" max="2" width="14.7109375" bestFit="1" customWidth="1"/>
  </cols>
  <sheetData>
    <row r="1" spans="1:7" x14ac:dyDescent="0.25">
      <c r="A1" s="3" t="s">
        <v>84</v>
      </c>
    </row>
    <row r="2" spans="1:7" x14ac:dyDescent="0.25">
      <c r="A2" t="s">
        <v>85</v>
      </c>
      <c r="B2" t="s">
        <v>44</v>
      </c>
      <c r="E2">
        <v>15</v>
      </c>
      <c r="F2">
        <v>15</v>
      </c>
      <c r="G2">
        <v>10</v>
      </c>
    </row>
    <row r="3" spans="1:7" x14ac:dyDescent="0.25">
      <c r="A3" t="s">
        <v>86</v>
      </c>
      <c r="B3" t="s">
        <v>43</v>
      </c>
      <c r="E3">
        <v>0</v>
      </c>
      <c r="F3">
        <v>10</v>
      </c>
      <c r="G3">
        <v>5</v>
      </c>
    </row>
    <row r="4" spans="1:7" x14ac:dyDescent="0.25">
      <c r="A4" t="s">
        <v>87</v>
      </c>
      <c r="B4" t="s">
        <v>31</v>
      </c>
      <c r="F4">
        <v>0</v>
      </c>
      <c r="G4">
        <v>0</v>
      </c>
    </row>
    <row r="5" spans="1:7" x14ac:dyDescent="0.25">
      <c r="A5" s="1" t="s">
        <v>88</v>
      </c>
      <c r="B5" t="s">
        <v>43</v>
      </c>
    </row>
    <row r="6" spans="1:7" x14ac:dyDescent="0.25">
      <c r="A6" t="s">
        <v>89</v>
      </c>
      <c r="B6" t="s">
        <v>43</v>
      </c>
    </row>
    <row r="7" spans="1:7" x14ac:dyDescent="0.25">
      <c r="A7" s="1" t="s">
        <v>90</v>
      </c>
      <c r="B7" t="s">
        <v>31</v>
      </c>
    </row>
    <row r="8" spans="1:7" x14ac:dyDescent="0.25">
      <c r="A8" t="s">
        <v>91</v>
      </c>
      <c r="B8" t="s">
        <v>31</v>
      </c>
    </row>
    <row r="9" spans="1:7" x14ac:dyDescent="0.25">
      <c r="A9" s="1" t="s">
        <v>92</v>
      </c>
      <c r="B9" t="s">
        <v>31</v>
      </c>
    </row>
    <row r="10" spans="1:7" x14ac:dyDescent="0.25">
      <c r="A10" t="s">
        <v>93</v>
      </c>
      <c r="B10" t="s">
        <v>31</v>
      </c>
    </row>
    <row r="12" spans="1:7" x14ac:dyDescent="0.25">
      <c r="A12" s="3" t="s">
        <v>10</v>
      </c>
    </row>
    <row r="13" spans="1:7" x14ac:dyDescent="0.25">
      <c r="A13" t="s">
        <v>94</v>
      </c>
      <c r="B13">
        <v>2</v>
      </c>
    </row>
    <row r="14" spans="1:7" x14ac:dyDescent="0.25">
      <c r="A14" t="s">
        <v>95</v>
      </c>
      <c r="B14">
        <v>2</v>
      </c>
    </row>
    <row r="15" spans="1:7" x14ac:dyDescent="0.25">
      <c r="A15" t="s">
        <v>96</v>
      </c>
      <c r="B15">
        <v>2</v>
      </c>
    </row>
    <row r="16" spans="1:7" x14ac:dyDescent="0.25">
      <c r="A16" t="s">
        <v>97</v>
      </c>
      <c r="B16">
        <v>0</v>
      </c>
    </row>
    <row r="17" spans="1:2" x14ac:dyDescent="0.25">
      <c r="A17" t="s">
        <v>98</v>
      </c>
      <c r="B17">
        <v>1</v>
      </c>
    </row>
    <row r="18" spans="1:2" x14ac:dyDescent="0.25">
      <c r="A18" t="s">
        <v>99</v>
      </c>
      <c r="B18">
        <v>1</v>
      </c>
    </row>
    <row r="19" spans="1:2" x14ac:dyDescent="0.25">
      <c r="A19" t="s">
        <v>100</v>
      </c>
      <c r="B19">
        <v>1</v>
      </c>
    </row>
    <row r="20" spans="1:2" x14ac:dyDescent="0.25">
      <c r="A20" t="s">
        <v>101</v>
      </c>
      <c r="B20">
        <v>0</v>
      </c>
    </row>
    <row r="21" spans="1:2" x14ac:dyDescent="0.25">
      <c r="A21" t="s">
        <v>102</v>
      </c>
      <c r="B21">
        <v>0</v>
      </c>
    </row>
    <row r="22" spans="1:2" x14ac:dyDescent="0.25">
      <c r="A22" t="s">
        <v>103</v>
      </c>
      <c r="B22">
        <v>0</v>
      </c>
    </row>
    <row r="23" spans="1:2" x14ac:dyDescent="0.25">
      <c r="A23" t="s">
        <v>104</v>
      </c>
      <c r="B23">
        <v>0</v>
      </c>
    </row>
    <row r="24" spans="1:2" x14ac:dyDescent="0.25">
      <c r="A24" t="s">
        <v>105</v>
      </c>
      <c r="B24">
        <v>0</v>
      </c>
    </row>
    <row r="26" spans="1:2" x14ac:dyDescent="0.25">
      <c r="A26" s="3" t="s">
        <v>11</v>
      </c>
    </row>
    <row r="27" spans="1:2" x14ac:dyDescent="0.25">
      <c r="A27" t="s">
        <v>94</v>
      </c>
      <c r="B27">
        <v>2</v>
      </c>
    </row>
    <row r="28" spans="1:2" x14ac:dyDescent="0.25">
      <c r="A28" t="s">
        <v>95</v>
      </c>
      <c r="B28">
        <v>1</v>
      </c>
    </row>
    <row r="29" spans="1:2" x14ac:dyDescent="0.25">
      <c r="A29" t="s">
        <v>96</v>
      </c>
      <c r="B29">
        <v>0</v>
      </c>
    </row>
    <row r="30" spans="1:2" x14ac:dyDescent="0.25">
      <c r="A30" t="s">
        <v>97</v>
      </c>
      <c r="B30">
        <v>2</v>
      </c>
    </row>
    <row r="31" spans="1:2" x14ac:dyDescent="0.25">
      <c r="A31" t="s">
        <v>98</v>
      </c>
      <c r="B31">
        <v>1</v>
      </c>
    </row>
    <row r="32" spans="1:2" x14ac:dyDescent="0.25">
      <c r="A32" t="s">
        <v>99</v>
      </c>
      <c r="B32">
        <v>0</v>
      </c>
    </row>
    <row r="33" spans="1:2" x14ac:dyDescent="0.25">
      <c r="A33" t="s">
        <v>100</v>
      </c>
      <c r="B33">
        <v>0</v>
      </c>
    </row>
    <row r="34" spans="1:2" x14ac:dyDescent="0.25">
      <c r="A34" t="s">
        <v>101</v>
      </c>
      <c r="B34">
        <v>1</v>
      </c>
    </row>
    <row r="35" spans="1:2" x14ac:dyDescent="0.25">
      <c r="A35" t="s">
        <v>102</v>
      </c>
      <c r="B35">
        <v>0</v>
      </c>
    </row>
    <row r="36" spans="1:2" x14ac:dyDescent="0.25">
      <c r="A36" t="s">
        <v>103</v>
      </c>
      <c r="B36">
        <v>0</v>
      </c>
    </row>
    <row r="37" spans="1:2" x14ac:dyDescent="0.25">
      <c r="A37" t="s">
        <v>104</v>
      </c>
      <c r="B37">
        <v>0</v>
      </c>
    </row>
    <row r="38" spans="1:2" x14ac:dyDescent="0.25">
      <c r="A38" t="s">
        <v>105</v>
      </c>
      <c r="B38">
        <v>0</v>
      </c>
    </row>
    <row r="40" spans="1:2" x14ac:dyDescent="0.25">
      <c r="A40" t="s">
        <v>27</v>
      </c>
    </row>
    <row r="41" spans="1:2" x14ac:dyDescent="0.25">
      <c r="A41" t="s">
        <v>32</v>
      </c>
    </row>
    <row r="42" spans="1:2" x14ac:dyDescent="0.25">
      <c r="A42" t="s">
        <v>106</v>
      </c>
    </row>
    <row r="43" spans="1:2" x14ac:dyDescent="0.25">
      <c r="A43" t="s">
        <v>70</v>
      </c>
    </row>
    <row r="44" spans="1:2" x14ac:dyDescent="0.25">
      <c r="A44" t="s">
        <v>80</v>
      </c>
    </row>
    <row r="47" spans="1:2" x14ac:dyDescent="0.25">
      <c r="A47" t="s">
        <v>107</v>
      </c>
    </row>
    <row r="48" spans="1:2" x14ac:dyDescent="0.25">
      <c r="A48" t="s">
        <v>28</v>
      </c>
    </row>
    <row r="49" spans="1:2" x14ac:dyDescent="0.25">
      <c r="A49" t="s">
        <v>62</v>
      </c>
    </row>
    <row r="50" spans="1:2" x14ac:dyDescent="0.25">
      <c r="A50" t="s">
        <v>108</v>
      </c>
    </row>
    <row r="51" spans="1:2" x14ac:dyDescent="0.25">
      <c r="A51" t="s">
        <v>109</v>
      </c>
    </row>
    <row r="55" spans="1:2" x14ac:dyDescent="0.25">
      <c r="A55" s="3" t="s">
        <v>110</v>
      </c>
    </row>
    <row r="56" spans="1:2" x14ac:dyDescent="0.25">
      <c r="A56" t="s">
        <v>111</v>
      </c>
      <c r="B56" t="s">
        <v>112</v>
      </c>
    </row>
    <row r="57" spans="1:2" x14ac:dyDescent="0.25">
      <c r="A57" t="s">
        <v>113</v>
      </c>
      <c r="B57" t="s">
        <v>114</v>
      </c>
    </row>
    <row r="58" spans="1:2" x14ac:dyDescent="0.25">
      <c r="A58" t="s">
        <v>115</v>
      </c>
      <c r="B58" t="s">
        <v>62</v>
      </c>
    </row>
    <row r="59" spans="1:2" x14ac:dyDescent="0.25">
      <c r="A59" t="s">
        <v>116</v>
      </c>
      <c r="B59" t="s">
        <v>117</v>
      </c>
    </row>
    <row r="60" spans="1:2" x14ac:dyDescent="0.25">
      <c r="A60" t="s">
        <v>118</v>
      </c>
      <c r="B60" t="s">
        <v>119</v>
      </c>
    </row>
    <row r="61" spans="1:2" x14ac:dyDescent="0.25">
      <c r="A61" t="s">
        <v>120</v>
      </c>
      <c r="B61" t="s">
        <v>114</v>
      </c>
    </row>
    <row r="62" spans="1:2" x14ac:dyDescent="0.25">
      <c r="A62" t="s">
        <v>121</v>
      </c>
      <c r="B62" t="s">
        <v>122</v>
      </c>
    </row>
    <row r="63" spans="1:2" x14ac:dyDescent="0.25">
      <c r="A63" t="s">
        <v>123</v>
      </c>
      <c r="B63" t="s">
        <v>124</v>
      </c>
    </row>
    <row r="64" spans="1:2" x14ac:dyDescent="0.25">
      <c r="A64" t="s">
        <v>125</v>
      </c>
      <c r="B64" t="s">
        <v>71</v>
      </c>
    </row>
    <row r="65" spans="1:2" x14ac:dyDescent="0.25">
      <c r="A65" t="s">
        <v>126</v>
      </c>
      <c r="B65" t="s">
        <v>127</v>
      </c>
    </row>
    <row r="66" spans="1:2" x14ac:dyDescent="0.25">
      <c r="A66" t="s">
        <v>128</v>
      </c>
      <c r="B66" t="s">
        <v>129</v>
      </c>
    </row>
    <row r="67" spans="1:2" x14ac:dyDescent="0.25">
      <c r="A67" t="s">
        <v>130</v>
      </c>
      <c r="B67" t="s">
        <v>124</v>
      </c>
    </row>
    <row r="68" spans="1:2" x14ac:dyDescent="0.25">
      <c r="A68" t="s">
        <v>131</v>
      </c>
      <c r="B68" t="s">
        <v>132</v>
      </c>
    </row>
    <row r="69" spans="1:2" x14ac:dyDescent="0.25">
      <c r="A69" t="s">
        <v>133</v>
      </c>
      <c r="B69" t="s">
        <v>134</v>
      </c>
    </row>
    <row r="70" spans="1:2" x14ac:dyDescent="0.25">
      <c r="A70" t="s">
        <v>135</v>
      </c>
      <c r="B70" t="s">
        <v>63</v>
      </c>
    </row>
    <row r="71" spans="1:2" x14ac:dyDescent="0.25">
      <c r="A71" t="s">
        <v>136</v>
      </c>
      <c r="B71" t="s">
        <v>137</v>
      </c>
    </row>
    <row r="72" spans="1:2" x14ac:dyDescent="0.25">
      <c r="A72" t="s">
        <v>138</v>
      </c>
      <c r="B72" t="s">
        <v>71</v>
      </c>
    </row>
    <row r="73" spans="1:2" x14ac:dyDescent="0.25">
      <c r="A73" t="s">
        <v>139</v>
      </c>
      <c r="B73" t="s">
        <v>140</v>
      </c>
    </row>
    <row r="74" spans="1:2" x14ac:dyDescent="0.25">
      <c r="A74" t="s">
        <v>141</v>
      </c>
      <c r="B74" t="s">
        <v>33</v>
      </c>
    </row>
    <row r="75" spans="1:2" x14ac:dyDescent="0.25">
      <c r="A75" t="s">
        <v>142</v>
      </c>
      <c r="B75" t="s">
        <v>29</v>
      </c>
    </row>
    <row r="76" spans="1:2" x14ac:dyDescent="0.25">
      <c r="A76" t="s">
        <v>143</v>
      </c>
      <c r="B76" t="s">
        <v>119</v>
      </c>
    </row>
    <row r="77" spans="1:2" x14ac:dyDescent="0.25">
      <c r="A77" t="s">
        <v>144</v>
      </c>
      <c r="B77" t="s">
        <v>145</v>
      </c>
    </row>
    <row r="78" spans="1:2" x14ac:dyDescent="0.25">
      <c r="A78" t="s">
        <v>146</v>
      </c>
      <c r="B78" t="s">
        <v>63</v>
      </c>
    </row>
    <row r="79" spans="1:2" x14ac:dyDescent="0.25">
      <c r="A79" t="s">
        <v>147</v>
      </c>
      <c r="B79" t="s">
        <v>29</v>
      </c>
    </row>
    <row r="80" spans="1:2" x14ac:dyDescent="0.25">
      <c r="A80" t="s">
        <v>148</v>
      </c>
      <c r="B80" t="s">
        <v>149</v>
      </c>
    </row>
    <row r="83" spans="1:2" ht="60" x14ac:dyDescent="0.25">
      <c r="A83" s="4" t="s">
        <v>82</v>
      </c>
      <c r="B83" s="4" t="s">
        <v>150</v>
      </c>
    </row>
    <row r="84" spans="1:2" x14ac:dyDescent="0.25">
      <c r="A84" s="1" t="s">
        <v>46</v>
      </c>
      <c r="B84" t="s">
        <v>46</v>
      </c>
    </row>
    <row r="85" spans="1:2" x14ac:dyDescent="0.25">
      <c r="A85" t="s">
        <v>45</v>
      </c>
      <c r="B85" t="s">
        <v>79</v>
      </c>
    </row>
    <row r="86" spans="1:2" x14ac:dyDescent="0.25">
      <c r="B86" t="s">
        <v>45</v>
      </c>
    </row>
    <row r="88" spans="1:2" x14ac:dyDescent="0.25">
      <c r="A88" s="3" t="s">
        <v>9</v>
      </c>
    </row>
    <row r="89" spans="1:2" x14ac:dyDescent="0.25">
      <c r="A89" t="s">
        <v>72</v>
      </c>
    </row>
    <row r="90" spans="1:2" x14ac:dyDescent="0.25">
      <c r="A90" t="s">
        <v>37</v>
      </c>
    </row>
    <row r="92" spans="1:2" x14ac:dyDescent="0.25">
      <c r="A92" s="5" t="s">
        <v>13</v>
      </c>
    </row>
    <row r="93" spans="1:2" x14ac:dyDescent="0.25">
      <c r="A93" s="1" t="s">
        <v>151</v>
      </c>
    </row>
    <row r="94" spans="1:2" x14ac:dyDescent="0.25">
      <c r="A94" t="s">
        <v>34</v>
      </c>
    </row>
    <row r="95" spans="1:2" x14ac:dyDescent="0.25">
      <c r="A95" t="s">
        <v>152</v>
      </c>
    </row>
    <row r="96" spans="1:2" x14ac:dyDescent="0.25">
      <c r="A96" t="s">
        <v>153</v>
      </c>
    </row>
    <row r="98" spans="1:1" x14ac:dyDescent="0.25">
      <c r="A98" s="3" t="s">
        <v>154</v>
      </c>
    </row>
    <row r="99" spans="1:1" x14ac:dyDescent="0.25">
      <c r="A99" t="s">
        <v>155</v>
      </c>
    </row>
    <row r="100" spans="1:1" x14ac:dyDescent="0.25">
      <c r="A100" t="s">
        <v>156</v>
      </c>
    </row>
    <row r="101" spans="1:1" x14ac:dyDescent="0.25">
      <c r="A101" t="s">
        <v>19</v>
      </c>
    </row>
    <row r="102" spans="1:1" x14ac:dyDescent="0.25">
      <c r="A102" t="s">
        <v>157</v>
      </c>
    </row>
    <row r="103" spans="1:1" x14ac:dyDescent="0.25">
      <c r="A103" t="s">
        <v>158</v>
      </c>
    </row>
    <row r="104" spans="1:1" x14ac:dyDescent="0.25">
      <c r="A104" t="s">
        <v>159</v>
      </c>
    </row>
    <row r="105" spans="1:1" x14ac:dyDescent="0.25">
      <c r="A105" t="s">
        <v>160</v>
      </c>
    </row>
    <row r="106" spans="1:1" x14ac:dyDescent="0.25">
      <c r="A106" t="s">
        <v>161</v>
      </c>
    </row>
    <row r="107" spans="1:1" x14ac:dyDescent="0.25">
      <c r="A107" t="s">
        <v>162</v>
      </c>
    </row>
    <row r="108" spans="1:1" x14ac:dyDescent="0.25">
      <c r="A108" t="s">
        <v>163</v>
      </c>
    </row>
    <row r="109" spans="1:1" x14ac:dyDescent="0.25">
      <c r="A109" t="s">
        <v>164</v>
      </c>
    </row>
    <row r="110" spans="1:1" x14ac:dyDescent="0.25">
      <c r="A110" t="s">
        <v>165</v>
      </c>
    </row>
    <row r="111" spans="1:1" x14ac:dyDescent="0.25">
      <c r="A111" t="s">
        <v>166</v>
      </c>
    </row>
    <row r="112" spans="1:1" x14ac:dyDescent="0.25">
      <c r="A112" t="s">
        <v>167</v>
      </c>
    </row>
    <row r="113" spans="1:1" x14ac:dyDescent="0.25">
      <c r="A113" t="s">
        <v>168</v>
      </c>
    </row>
    <row r="114" spans="1:1" x14ac:dyDescent="0.25">
      <c r="A114" t="s">
        <v>169</v>
      </c>
    </row>
    <row r="115" spans="1:1" x14ac:dyDescent="0.25">
      <c r="A115" t="s">
        <v>170</v>
      </c>
    </row>
    <row r="117" spans="1:1" x14ac:dyDescent="0.25">
      <c r="A117" t="s">
        <v>171</v>
      </c>
    </row>
    <row r="118" spans="1:1" x14ac:dyDescent="0.25">
      <c r="A118" t="s">
        <v>44</v>
      </c>
    </row>
    <row r="119" spans="1:1" x14ac:dyDescent="0.25">
      <c r="A119" t="s">
        <v>43</v>
      </c>
    </row>
    <row r="120" spans="1:1" x14ac:dyDescent="0.25">
      <c r="A120" t="s">
        <v>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17"/>
  <sheetViews>
    <sheetView showGridLines="0" zoomScale="80" zoomScaleNormal="80" workbookViewId="0">
      <pane xSplit="7" ySplit="2" topLeftCell="H6" activePane="bottomRight" state="frozen"/>
      <selection pane="topRight" activeCell="H1" sqref="H1"/>
      <selection pane="bottomLeft" activeCell="A2" sqref="A2"/>
      <selection pane="bottomRight" activeCell="D6" sqref="D6:D9"/>
    </sheetView>
  </sheetViews>
  <sheetFormatPr baseColWidth="10" defaultRowHeight="12.75" outlineLevelCol="2" x14ac:dyDescent="0.25"/>
  <cols>
    <col min="1" max="1" width="12.7109375" style="12" customWidth="1"/>
    <col min="2" max="2" width="11.42578125" style="12"/>
    <col min="3" max="3" width="22.140625" style="12" customWidth="1"/>
    <col min="4" max="4" width="18.28515625" style="12" customWidth="1"/>
    <col min="5" max="5" width="11.28515625" style="2" customWidth="1"/>
    <col min="6" max="6" width="11.28515625" style="12" customWidth="1"/>
    <col min="7" max="7" width="20" style="12" customWidth="1"/>
    <col min="8" max="8" width="16.5703125" style="12" customWidth="1"/>
    <col min="9" max="9" width="19.42578125" style="12" customWidth="1"/>
    <col min="10" max="10" width="14.42578125" style="2" customWidth="1"/>
    <col min="11" max="11" width="14.140625" style="2" customWidth="1"/>
    <col min="12" max="12" width="12.28515625" style="2" customWidth="1"/>
    <col min="13" max="13" width="10.5703125" style="2" customWidth="1"/>
    <col min="14" max="14" width="24.42578125" style="2" customWidth="1"/>
    <col min="15" max="15" width="18.7109375" style="2" customWidth="1"/>
    <col min="16" max="16" width="19.85546875" style="2" customWidth="1"/>
    <col min="17" max="17" width="31.7109375" style="12" customWidth="1"/>
    <col min="18" max="18" width="79.28515625" style="12" customWidth="1"/>
    <col min="19" max="19" width="48.42578125" style="12" customWidth="1"/>
    <col min="20" max="20" width="27.42578125" style="2" customWidth="1"/>
    <col min="21" max="27" width="9.5703125" style="2" customWidth="1" outlineLevel="2"/>
    <col min="28" max="28" width="9.5703125" style="2" customWidth="1" outlineLevel="1"/>
    <col min="29" max="30" width="16.7109375" style="2" customWidth="1" outlineLevel="1"/>
    <col min="31" max="31" width="10.5703125" style="2" customWidth="1" outlineLevel="1"/>
    <col min="32" max="32" width="13.5703125" style="2" customWidth="1" outlineLevel="1"/>
    <col min="33" max="33" width="25.85546875" style="2" customWidth="1" outlineLevel="1"/>
    <col min="34" max="35" width="15.28515625" style="2" customWidth="1" outlineLevel="1"/>
    <col min="36" max="36" width="13.7109375" style="2" customWidth="1" outlineLevel="1"/>
    <col min="37" max="37" width="12.42578125" style="2" customWidth="1" outlineLevel="1"/>
    <col min="38" max="39" width="15.28515625" style="12" customWidth="1"/>
    <col min="40" max="40" width="12.28515625" style="12" customWidth="1"/>
    <col min="41" max="41" width="14.85546875" style="12" customWidth="1"/>
    <col min="42" max="42" width="21.28515625" style="2" customWidth="1"/>
    <col min="43" max="43" width="17" style="12" customWidth="1"/>
    <col min="44" max="44" width="17.140625" style="12" customWidth="1"/>
    <col min="45" max="45" width="18.5703125" style="2" customWidth="1"/>
    <col min="46" max="16384" width="11.42578125" style="12"/>
  </cols>
  <sheetData>
    <row r="1" spans="1:45" ht="13.5" thickBot="1" x14ac:dyDescent="0.3"/>
    <row r="2" spans="1:45" s="2" customFormat="1" ht="130.5" customHeight="1" thickBot="1" x14ac:dyDescent="0.3">
      <c r="A2" s="38" t="s">
        <v>0</v>
      </c>
      <c r="B2" s="39" t="s">
        <v>1</v>
      </c>
      <c r="C2" s="37" t="s">
        <v>2</v>
      </c>
      <c r="D2" s="37" t="s">
        <v>3</v>
      </c>
      <c r="E2" s="39" t="s">
        <v>4</v>
      </c>
      <c r="F2" s="37" t="s">
        <v>5</v>
      </c>
      <c r="G2" s="39" t="s">
        <v>6</v>
      </c>
      <c r="H2" s="39" t="s">
        <v>7</v>
      </c>
      <c r="I2" s="39" t="s">
        <v>216</v>
      </c>
      <c r="J2" s="37" t="s">
        <v>241</v>
      </c>
      <c r="K2" s="37" t="s">
        <v>242</v>
      </c>
      <c r="L2" s="37" t="s">
        <v>8</v>
      </c>
      <c r="M2" s="37" t="s">
        <v>9</v>
      </c>
      <c r="N2" s="37" t="s">
        <v>243</v>
      </c>
      <c r="O2" s="39" t="s">
        <v>244</v>
      </c>
      <c r="P2" s="39" t="s">
        <v>245</v>
      </c>
      <c r="Q2" s="39" t="s">
        <v>246</v>
      </c>
      <c r="R2" s="39" t="s">
        <v>247</v>
      </c>
      <c r="S2" s="39" t="s">
        <v>248</v>
      </c>
      <c r="T2" s="39" t="s">
        <v>249</v>
      </c>
      <c r="U2" s="41" t="s">
        <v>250</v>
      </c>
      <c r="V2" s="41" t="s">
        <v>251</v>
      </c>
      <c r="W2" s="41" t="s">
        <v>252</v>
      </c>
      <c r="X2" s="41" t="s">
        <v>253</v>
      </c>
      <c r="Y2" s="41" t="s">
        <v>254</v>
      </c>
      <c r="Z2" s="41" t="s">
        <v>255</v>
      </c>
      <c r="AA2" s="41" t="s">
        <v>217</v>
      </c>
      <c r="AB2" s="41" t="s">
        <v>83</v>
      </c>
      <c r="AC2" s="37" t="s">
        <v>256</v>
      </c>
      <c r="AD2" s="37" t="s">
        <v>257</v>
      </c>
      <c r="AE2" s="37" t="s">
        <v>219</v>
      </c>
      <c r="AF2" s="37" t="s">
        <v>258</v>
      </c>
      <c r="AG2" s="37" t="s">
        <v>273</v>
      </c>
      <c r="AH2" s="37" t="s">
        <v>260</v>
      </c>
      <c r="AI2" s="37" t="s">
        <v>261</v>
      </c>
      <c r="AJ2" s="37" t="s">
        <v>10</v>
      </c>
      <c r="AK2" s="37" t="s">
        <v>11</v>
      </c>
      <c r="AL2" s="37" t="s">
        <v>262</v>
      </c>
      <c r="AM2" s="37" t="s">
        <v>263</v>
      </c>
      <c r="AN2" s="37" t="s">
        <v>12</v>
      </c>
      <c r="AO2" s="39" t="s">
        <v>13</v>
      </c>
      <c r="AP2" s="39" t="s">
        <v>14</v>
      </c>
      <c r="AQ2" s="39" t="s">
        <v>15</v>
      </c>
      <c r="AR2" s="39" t="s">
        <v>16</v>
      </c>
      <c r="AS2" s="40" t="s">
        <v>17</v>
      </c>
    </row>
    <row r="3" spans="1:45" ht="75" customHeight="1" x14ac:dyDescent="0.25">
      <c r="A3" s="196" t="s">
        <v>19</v>
      </c>
      <c r="B3" s="196" t="s">
        <v>20</v>
      </c>
      <c r="C3" s="200" t="s">
        <v>21</v>
      </c>
      <c r="D3" s="200" t="s">
        <v>22</v>
      </c>
      <c r="E3" s="194" t="s">
        <v>23</v>
      </c>
      <c r="F3" s="200" t="s">
        <v>24</v>
      </c>
      <c r="G3" s="10" t="s">
        <v>25</v>
      </c>
      <c r="H3" s="196" t="s">
        <v>26</v>
      </c>
      <c r="I3" s="196" t="s">
        <v>220</v>
      </c>
      <c r="J3" s="189" t="s">
        <v>27</v>
      </c>
      <c r="K3" s="189" t="s">
        <v>28</v>
      </c>
      <c r="L3" s="189" t="str">
        <f>IFERROR(VLOOKUP(CONCATENATE(J3,K3),Parámetro!$A$56:$B$80,2,FALSE),"-")</f>
        <v>Extremo (20)</v>
      </c>
      <c r="M3" s="36" t="s">
        <v>37</v>
      </c>
      <c r="N3" s="185" t="s">
        <v>30</v>
      </c>
      <c r="O3" s="13" t="s">
        <v>211</v>
      </c>
      <c r="P3" s="13" t="s">
        <v>221</v>
      </c>
      <c r="Q3" s="10" t="s">
        <v>239</v>
      </c>
      <c r="R3" s="10" t="s">
        <v>176</v>
      </c>
      <c r="S3" s="10" t="s">
        <v>212</v>
      </c>
      <c r="T3" s="13" t="s">
        <v>177</v>
      </c>
      <c r="U3" s="42">
        <v>15</v>
      </c>
      <c r="V3" s="42">
        <v>15</v>
      </c>
      <c r="W3" s="42">
        <v>15</v>
      </c>
      <c r="X3" s="42">
        <v>15</v>
      </c>
      <c r="Y3" s="42">
        <v>15</v>
      </c>
      <c r="Z3" s="42">
        <v>15</v>
      </c>
      <c r="AA3" s="42">
        <v>10</v>
      </c>
      <c r="AB3" s="42">
        <f t="shared" ref="AB3:AB10" si="0">SUM(U3:AA3)</f>
        <v>100</v>
      </c>
      <c r="AC3" s="43" t="str">
        <f>_xlfn.IFS(AB3&lt;=85,"Débil",AB3&gt;=96,"Fuerte",AB3&gt;=86,"Moderado")</f>
        <v>Fuerte</v>
      </c>
      <c r="AD3" s="44" t="s">
        <v>43</v>
      </c>
      <c r="AE3" s="43" t="str">
        <f>IFERROR(VLOOKUP(CONCATENATE(AC3,AD3),Parámetro!$A$2:$B$10,2,FALSE),"-")</f>
        <v>Moderado</v>
      </c>
      <c r="AF3" s="43">
        <f>IFERROR(_xlfn.IFS(AE3="Fuerte",100,AE3="Moderado",50,AE3="Débil",0),"-")</f>
        <v>50</v>
      </c>
      <c r="AG3" s="188" t="str">
        <f>IFERROR(_xlfn.IFS(AVERAGE($AF$3:$AF$5)=100,"Fuerte",AVERAGE($AF$3:$AF$5)&lt;50,"Débil",AVERAGE($AF$3:$AF$5)&gt;=50,"Moderado"),"-")</f>
        <v>Moderado</v>
      </c>
      <c r="AH3" s="17" t="s">
        <v>46</v>
      </c>
      <c r="AI3" s="17" t="s">
        <v>46</v>
      </c>
      <c r="AJ3" s="15">
        <f>IFERROR(VLOOKUP(CONCATENATE(AG3,AH3,AI3),Parámetro!$A$13:$B$24,2,FALSE),"-")</f>
        <v>1</v>
      </c>
      <c r="AK3" s="15">
        <f>IFERROR(VLOOKUP(CONCATENATE(AG3,AH3,AI3),Parámetro!$A$27:$B$38,2,FALSE),"-")</f>
        <v>1</v>
      </c>
      <c r="AL3" s="187" t="s">
        <v>32</v>
      </c>
      <c r="AM3" s="187" t="s">
        <v>62</v>
      </c>
      <c r="AN3" s="187" t="str">
        <f>IFERROR(VLOOKUP(CONCATENATE(AL3,AM3),Parámetro!$A$56:$B$80,2,FALSE),"-")</f>
        <v>Alto (12)</v>
      </c>
      <c r="AO3" s="187" t="s">
        <v>34</v>
      </c>
      <c r="AP3" s="185" t="s">
        <v>240</v>
      </c>
      <c r="AQ3" s="186"/>
      <c r="AR3" s="186" t="s">
        <v>238</v>
      </c>
      <c r="AS3" s="185" t="s">
        <v>35</v>
      </c>
    </row>
    <row r="4" spans="1:45" ht="109.5" customHeight="1" x14ac:dyDescent="0.25">
      <c r="A4" s="203"/>
      <c r="B4" s="203"/>
      <c r="C4" s="201"/>
      <c r="D4" s="201"/>
      <c r="E4" s="205"/>
      <c r="F4" s="201"/>
      <c r="G4" s="10" t="s">
        <v>36</v>
      </c>
      <c r="H4" s="203"/>
      <c r="I4" s="203"/>
      <c r="J4" s="189"/>
      <c r="K4" s="189"/>
      <c r="L4" s="189"/>
      <c r="M4" s="36" t="s">
        <v>72</v>
      </c>
      <c r="N4" s="185"/>
      <c r="O4" s="13" t="s">
        <v>38</v>
      </c>
      <c r="P4" s="13" t="s">
        <v>39</v>
      </c>
      <c r="Q4" s="10" t="s">
        <v>40</v>
      </c>
      <c r="R4" s="10" t="s">
        <v>231</v>
      </c>
      <c r="S4" s="10" t="s">
        <v>41</v>
      </c>
      <c r="T4" s="13" t="s">
        <v>42</v>
      </c>
      <c r="U4" s="42">
        <v>15</v>
      </c>
      <c r="V4" s="42">
        <v>15</v>
      </c>
      <c r="W4" s="42">
        <v>15</v>
      </c>
      <c r="X4" s="42">
        <v>15</v>
      </c>
      <c r="Y4" s="42">
        <v>15</v>
      </c>
      <c r="Z4" s="42">
        <v>15</v>
      </c>
      <c r="AA4" s="42">
        <v>10</v>
      </c>
      <c r="AB4" s="42">
        <f t="shared" si="0"/>
        <v>100</v>
      </c>
      <c r="AC4" s="43" t="str">
        <f t="shared" ref="AC4:AC10" si="1">_xlfn.IFS(AB4&lt;=85,"Débil",AB4&gt;=96,"Fuerte",AB4&gt;=86,"Moderado")</f>
        <v>Fuerte</v>
      </c>
      <c r="AD4" s="43" t="s">
        <v>44</v>
      </c>
      <c r="AE4" s="43" t="str">
        <f>IFERROR(VLOOKUP(CONCATENATE(AC4,AD4),Parámetro!$A$2:$B$10,2,FALSE),"-")</f>
        <v>Fuerte</v>
      </c>
      <c r="AF4" s="43">
        <f t="shared" ref="AF4:AF10" si="2">IFERROR(_xlfn.IFS(AE4="Fuerte",100,AE4="Moderado",50,AE4="Débil",0),"-")</f>
        <v>100</v>
      </c>
      <c r="AG4" s="188"/>
      <c r="AH4" s="16" t="s">
        <v>46</v>
      </c>
      <c r="AI4" s="16" t="s">
        <v>45</v>
      </c>
      <c r="AJ4" s="15">
        <f>IFERROR(VLOOKUP(CONCATENATE(AG3,AH4,AI4),Parámetro!$A$13:$B$24,2,FALSE),"-")</f>
        <v>1</v>
      </c>
      <c r="AK4" s="15">
        <f>IFERROR(VLOOKUP(CONCATENATE(AG3,AH4,AI4),Parámetro!$A$27:$B$38,2,FALSE),"-")</f>
        <v>0</v>
      </c>
      <c r="AL4" s="187"/>
      <c r="AM4" s="187"/>
      <c r="AN4" s="187"/>
      <c r="AO4" s="187"/>
      <c r="AP4" s="185"/>
      <c r="AQ4" s="186"/>
      <c r="AR4" s="186"/>
      <c r="AS4" s="185"/>
    </row>
    <row r="5" spans="1:45" ht="79.5" customHeight="1" x14ac:dyDescent="0.25">
      <c r="A5" s="197"/>
      <c r="B5" s="197"/>
      <c r="C5" s="202"/>
      <c r="D5" s="202"/>
      <c r="E5" s="195"/>
      <c r="F5" s="202"/>
      <c r="G5" s="10" t="s">
        <v>47</v>
      </c>
      <c r="H5" s="197"/>
      <c r="I5" s="197"/>
      <c r="J5" s="189"/>
      <c r="K5" s="189"/>
      <c r="L5" s="189"/>
      <c r="M5" s="36" t="s">
        <v>37</v>
      </c>
      <c r="N5" s="185"/>
      <c r="O5" s="13" t="s">
        <v>38</v>
      </c>
      <c r="P5" s="13" t="s">
        <v>48</v>
      </c>
      <c r="Q5" s="10" t="s">
        <v>49</v>
      </c>
      <c r="R5" s="10" t="s">
        <v>50</v>
      </c>
      <c r="S5" s="10" t="s">
        <v>51</v>
      </c>
      <c r="T5" s="13" t="s">
        <v>52</v>
      </c>
      <c r="U5" s="42">
        <v>15</v>
      </c>
      <c r="V5" s="42">
        <v>15</v>
      </c>
      <c r="W5" s="42">
        <v>15</v>
      </c>
      <c r="X5" s="42">
        <v>10</v>
      </c>
      <c r="Y5" s="42">
        <v>15</v>
      </c>
      <c r="Z5" s="42">
        <v>15</v>
      </c>
      <c r="AA5" s="42">
        <v>10</v>
      </c>
      <c r="AB5" s="42">
        <f t="shared" si="0"/>
        <v>95</v>
      </c>
      <c r="AC5" s="43" t="str">
        <f t="shared" si="1"/>
        <v>Moderado</v>
      </c>
      <c r="AD5" s="43" t="s">
        <v>44</v>
      </c>
      <c r="AE5" s="43" t="str">
        <f>IFERROR(VLOOKUP(CONCATENATE(AC5,AD5),Parámetro!$A$2:$B$10,2,FALSE),"-")</f>
        <v>Moderado</v>
      </c>
      <c r="AF5" s="43">
        <f t="shared" si="2"/>
        <v>50</v>
      </c>
      <c r="AG5" s="188"/>
      <c r="AH5" s="16" t="s">
        <v>45</v>
      </c>
      <c r="AI5" s="16" t="s">
        <v>46</v>
      </c>
      <c r="AJ5" s="15">
        <f>IFERROR(VLOOKUP(CONCATENATE(AG3,AH5,AI5),Parámetro!$A$13:$B$24,2,FALSE),"-")</f>
        <v>0</v>
      </c>
      <c r="AK5" s="15">
        <f>IFERROR(VLOOKUP(CONCATENATE(AG3,AH5,AI5),Parámetro!$A$27:$B$38,2,FALSE),"-")</f>
        <v>1</v>
      </c>
      <c r="AL5" s="187"/>
      <c r="AM5" s="187"/>
      <c r="AN5" s="187"/>
      <c r="AO5" s="187"/>
      <c r="AP5" s="185"/>
      <c r="AQ5" s="186"/>
      <c r="AR5" s="186"/>
      <c r="AS5" s="185"/>
    </row>
    <row r="6" spans="1:45" ht="106.5" customHeight="1" x14ac:dyDescent="0.25">
      <c r="A6" s="196" t="s">
        <v>19</v>
      </c>
      <c r="B6" s="186" t="s">
        <v>53</v>
      </c>
      <c r="C6" s="204" t="s">
        <v>54</v>
      </c>
      <c r="D6" s="204" t="s">
        <v>55</v>
      </c>
      <c r="E6" s="185" t="s">
        <v>23</v>
      </c>
      <c r="F6" s="204" t="s">
        <v>56</v>
      </c>
      <c r="G6" s="10" t="s">
        <v>57</v>
      </c>
      <c r="H6" s="186" t="s">
        <v>58</v>
      </c>
      <c r="I6" s="186" t="s">
        <v>228</v>
      </c>
      <c r="J6" s="189" t="s">
        <v>27</v>
      </c>
      <c r="K6" s="189" t="s">
        <v>28</v>
      </c>
      <c r="L6" s="189" t="str">
        <f>IFERROR(VLOOKUP(CONCATENATE(J6,K6),Parámetro!$A$56:$B$80,2,FALSE),"-")</f>
        <v>Extremo (20)</v>
      </c>
      <c r="M6" s="36" t="s">
        <v>37</v>
      </c>
      <c r="N6" s="185" t="s">
        <v>30</v>
      </c>
      <c r="O6" s="13" t="s">
        <v>59</v>
      </c>
      <c r="P6" s="13" t="s">
        <v>60</v>
      </c>
      <c r="Q6" s="10" t="s">
        <v>61</v>
      </c>
      <c r="R6" s="10" t="s">
        <v>224</v>
      </c>
      <c r="S6" s="10" t="s">
        <v>225</v>
      </c>
      <c r="T6" s="14" t="s">
        <v>267</v>
      </c>
      <c r="U6" s="42">
        <v>15</v>
      </c>
      <c r="V6" s="42">
        <v>15</v>
      </c>
      <c r="W6" s="42">
        <v>15</v>
      </c>
      <c r="X6" s="42">
        <v>10</v>
      </c>
      <c r="Y6" s="42">
        <v>15</v>
      </c>
      <c r="Z6" s="42">
        <v>15</v>
      </c>
      <c r="AA6" s="42">
        <v>10</v>
      </c>
      <c r="AB6" s="42">
        <f t="shared" si="0"/>
        <v>95</v>
      </c>
      <c r="AC6" s="43" t="str">
        <f t="shared" si="1"/>
        <v>Moderado</v>
      </c>
      <c r="AD6" s="43" t="s">
        <v>43</v>
      </c>
      <c r="AE6" s="43" t="str">
        <f>IFERROR(VLOOKUP(CONCATENATE(AC6,AD6),Parámetro!$A$2:$B$10,2,FALSE),"-")</f>
        <v>Moderado</v>
      </c>
      <c r="AF6" s="43">
        <f t="shared" si="2"/>
        <v>50</v>
      </c>
      <c r="AG6" s="188" t="str">
        <f>IFERROR(_xlfn.IFS(AVERAGE($AF$3:$AF$5)=100,"Fuerte",AVERAGE($AF$3:$AF$5)&lt;50,"Débil",AVERAGE($AF$3:$AF$5)&gt;=50,"Moderado"),"-")</f>
        <v>Moderado</v>
      </c>
      <c r="AH6" s="16" t="s">
        <v>45</v>
      </c>
      <c r="AI6" s="16" t="s">
        <v>46</v>
      </c>
      <c r="AJ6" s="15">
        <f>IFERROR(VLOOKUP(CONCATENATE(AG6,AH6,AI6),Parámetro!$A$13:$B$24,2,FALSE),"-")</f>
        <v>0</v>
      </c>
      <c r="AK6" s="15">
        <f>IFERROR(VLOOKUP(CONCATENATE(AG6,AH6,AI6),Parámetro!$A$27:$B$38,2,FALSE),"-")</f>
        <v>1</v>
      </c>
      <c r="AL6" s="187" t="s">
        <v>27</v>
      </c>
      <c r="AM6" s="187" t="s">
        <v>62</v>
      </c>
      <c r="AN6" s="187" t="str">
        <f>IFERROR(VLOOKUP(CONCATENATE(AL6,AM6),Parámetro!$A$56:$B$80,2,FALSE),"-")</f>
        <v>Extremo (15)</v>
      </c>
      <c r="AO6" s="187" t="s">
        <v>34</v>
      </c>
      <c r="AP6" s="185" t="s">
        <v>237</v>
      </c>
      <c r="AQ6" s="186"/>
      <c r="AR6" s="186" t="s">
        <v>178</v>
      </c>
      <c r="AS6" s="185" t="s">
        <v>64</v>
      </c>
    </row>
    <row r="7" spans="1:45" ht="178.5" customHeight="1" x14ac:dyDescent="0.25">
      <c r="A7" s="203"/>
      <c r="B7" s="186"/>
      <c r="C7" s="204"/>
      <c r="D7" s="204"/>
      <c r="E7" s="185"/>
      <c r="F7" s="204"/>
      <c r="G7" s="10" t="s">
        <v>222</v>
      </c>
      <c r="H7" s="186"/>
      <c r="I7" s="186"/>
      <c r="J7" s="189"/>
      <c r="K7" s="189"/>
      <c r="L7" s="189"/>
      <c r="M7" s="36" t="s">
        <v>37</v>
      </c>
      <c r="N7" s="185"/>
      <c r="O7" s="13" t="s">
        <v>179</v>
      </c>
      <c r="P7" s="13" t="s">
        <v>180</v>
      </c>
      <c r="Q7" s="10" t="s">
        <v>226</v>
      </c>
      <c r="R7" s="10" t="s">
        <v>264</v>
      </c>
      <c r="S7" s="10" t="s">
        <v>235</v>
      </c>
      <c r="T7" s="13" t="s">
        <v>209</v>
      </c>
      <c r="U7" s="42">
        <v>15</v>
      </c>
      <c r="V7" s="42">
        <v>15</v>
      </c>
      <c r="W7" s="42">
        <v>15</v>
      </c>
      <c r="X7" s="42">
        <v>10</v>
      </c>
      <c r="Y7" s="42">
        <v>15</v>
      </c>
      <c r="Z7" s="42">
        <v>15</v>
      </c>
      <c r="AA7" s="42">
        <v>10</v>
      </c>
      <c r="AB7" s="42">
        <f t="shared" si="0"/>
        <v>95</v>
      </c>
      <c r="AC7" s="43" t="str">
        <f>_xlfn.IFS(AB7&lt;=85,"Débil",AB7&gt;=96,"Fuerte",AB7&gt;=86,"Moderado")</f>
        <v>Moderado</v>
      </c>
      <c r="AD7" s="44" t="s">
        <v>43</v>
      </c>
      <c r="AE7" s="43" t="str">
        <f>IFERROR(VLOOKUP(CONCATENATE(AC7,AD7),Parámetro!$A$2:$B$10,2,FALSE),"-")</f>
        <v>Moderado</v>
      </c>
      <c r="AF7" s="43">
        <f t="shared" si="2"/>
        <v>50</v>
      </c>
      <c r="AG7" s="188"/>
      <c r="AH7" s="16" t="s">
        <v>45</v>
      </c>
      <c r="AI7" s="16" t="s">
        <v>46</v>
      </c>
      <c r="AJ7" s="15">
        <f>IFERROR(VLOOKUP(CONCATENATE(AG6,AH7,AI7),Parámetro!$A$13:$B$24,2,FALSE),"-")</f>
        <v>0</v>
      </c>
      <c r="AK7" s="15">
        <f>IFERROR(VLOOKUP(CONCATENATE(AG6,AH7,AI7),Parámetro!$A$27:$B$38,2,FALSE),"-")</f>
        <v>1</v>
      </c>
      <c r="AL7" s="187"/>
      <c r="AM7" s="187"/>
      <c r="AN7" s="187"/>
      <c r="AO7" s="187"/>
      <c r="AP7" s="185"/>
      <c r="AQ7" s="186"/>
      <c r="AR7" s="186"/>
      <c r="AS7" s="185"/>
    </row>
    <row r="8" spans="1:45" ht="123" customHeight="1" x14ac:dyDescent="0.25">
      <c r="A8" s="203"/>
      <c r="B8" s="186"/>
      <c r="C8" s="204"/>
      <c r="D8" s="204"/>
      <c r="E8" s="185"/>
      <c r="F8" s="204"/>
      <c r="G8" s="10" t="s">
        <v>210</v>
      </c>
      <c r="H8" s="186"/>
      <c r="I8" s="186"/>
      <c r="J8" s="189"/>
      <c r="K8" s="189"/>
      <c r="L8" s="189"/>
      <c r="M8" s="36" t="s">
        <v>37</v>
      </c>
      <c r="N8" s="185"/>
      <c r="O8" s="13" t="s">
        <v>179</v>
      </c>
      <c r="P8" s="13" t="s">
        <v>180</v>
      </c>
      <c r="Q8" s="10" t="s">
        <v>232</v>
      </c>
      <c r="R8" s="10" t="s">
        <v>265</v>
      </c>
      <c r="S8" s="10" t="s">
        <v>236</v>
      </c>
      <c r="T8" s="13" t="str">
        <f>+T7</f>
        <v>Informe mensual de interventoría</v>
      </c>
      <c r="U8" s="42">
        <v>15</v>
      </c>
      <c r="V8" s="42">
        <v>15</v>
      </c>
      <c r="W8" s="42">
        <v>15</v>
      </c>
      <c r="X8" s="42">
        <v>10</v>
      </c>
      <c r="Y8" s="42">
        <v>15</v>
      </c>
      <c r="Z8" s="42">
        <v>15</v>
      </c>
      <c r="AA8" s="42">
        <v>10</v>
      </c>
      <c r="AB8" s="42">
        <f t="shared" si="0"/>
        <v>95</v>
      </c>
      <c r="AC8" s="43" t="str">
        <f>_xlfn.IFS(AB8&lt;=85,"Débil",AB8&gt;=96,"Fuerte",AB8&gt;=86,"Moderado")</f>
        <v>Moderado</v>
      </c>
      <c r="AD8" s="44" t="s">
        <v>43</v>
      </c>
      <c r="AE8" s="43" t="str">
        <f>IFERROR(VLOOKUP(CONCATENATE(AC8,AD8),Parámetro!$A$2:$B$10,2,FALSE),"-")</f>
        <v>Moderado</v>
      </c>
      <c r="AF8" s="43">
        <f t="shared" si="2"/>
        <v>50</v>
      </c>
      <c r="AG8" s="188"/>
      <c r="AH8" s="16" t="s">
        <v>45</v>
      </c>
      <c r="AI8" s="16" t="s">
        <v>46</v>
      </c>
      <c r="AJ8" s="15">
        <f>IFERROR(VLOOKUP(CONCATENATE(AG6,AH8,AI8),Parámetro!$A$13:$B$24,2,FALSE),"-")</f>
        <v>0</v>
      </c>
      <c r="AK8" s="15">
        <f>IFERROR(VLOOKUP(CONCATENATE(AG6,AH8,AI8),Parámetro!$A$27:$B$38,2,FALSE),"-")</f>
        <v>1</v>
      </c>
      <c r="AL8" s="187"/>
      <c r="AM8" s="187"/>
      <c r="AN8" s="187"/>
      <c r="AO8" s="187"/>
      <c r="AP8" s="185"/>
      <c r="AQ8" s="186"/>
      <c r="AR8" s="186"/>
      <c r="AS8" s="185"/>
    </row>
    <row r="9" spans="1:45" ht="94.5" customHeight="1" x14ac:dyDescent="0.25">
      <c r="A9" s="197"/>
      <c r="B9" s="186"/>
      <c r="C9" s="204"/>
      <c r="D9" s="204"/>
      <c r="E9" s="185"/>
      <c r="F9" s="204"/>
      <c r="G9" s="11" t="s">
        <v>223</v>
      </c>
      <c r="H9" s="186"/>
      <c r="I9" s="186"/>
      <c r="J9" s="189"/>
      <c r="K9" s="189"/>
      <c r="L9" s="189"/>
      <c r="M9" s="36" t="s">
        <v>72</v>
      </c>
      <c r="N9" s="185"/>
      <c r="O9" s="13" t="s">
        <v>59</v>
      </c>
      <c r="P9" s="13" t="s">
        <v>180</v>
      </c>
      <c r="Q9" s="10" t="s">
        <v>233</v>
      </c>
      <c r="R9" s="10" t="s">
        <v>234</v>
      </c>
      <c r="S9" s="10" t="s">
        <v>41</v>
      </c>
      <c r="T9" s="13" t="s">
        <v>227</v>
      </c>
      <c r="U9" s="42">
        <v>15</v>
      </c>
      <c r="V9" s="42">
        <v>15</v>
      </c>
      <c r="W9" s="42">
        <v>15</v>
      </c>
      <c r="X9" s="42">
        <v>15</v>
      </c>
      <c r="Y9" s="42">
        <v>15</v>
      </c>
      <c r="Z9" s="42">
        <v>15</v>
      </c>
      <c r="AA9" s="42">
        <v>10</v>
      </c>
      <c r="AB9" s="42">
        <f t="shared" si="0"/>
        <v>100</v>
      </c>
      <c r="AC9" s="43" t="str">
        <f>_xlfn.IFS(AB9&lt;=85,"Débil",AB9&gt;=96,"Fuerte",AB9&gt;=86,"Moderado")</f>
        <v>Fuerte</v>
      </c>
      <c r="AD9" s="44" t="s">
        <v>43</v>
      </c>
      <c r="AE9" s="43" t="str">
        <f>IFERROR(VLOOKUP(CONCATENATE(AC9,AD9),Parámetro!$A$2:$B$10,2,FALSE),"-")</f>
        <v>Moderado</v>
      </c>
      <c r="AF9" s="43">
        <f t="shared" si="2"/>
        <v>50</v>
      </c>
      <c r="AG9" s="188"/>
      <c r="AH9" s="16" t="s">
        <v>46</v>
      </c>
      <c r="AI9" s="16" t="s">
        <v>46</v>
      </c>
      <c r="AJ9" s="15">
        <f>IFERROR(VLOOKUP(CONCATENATE(AG6,AH9,AI9),Parámetro!$A$13:$B$24,2,FALSE),"-")</f>
        <v>1</v>
      </c>
      <c r="AK9" s="15">
        <f>IFERROR(VLOOKUP(CONCATENATE(AG6,AH9,AI9),Parámetro!$A$27:$B$38,2,FALSE),"-")</f>
        <v>1</v>
      </c>
      <c r="AL9" s="187"/>
      <c r="AM9" s="187"/>
      <c r="AN9" s="187"/>
      <c r="AO9" s="187"/>
      <c r="AP9" s="185"/>
      <c r="AQ9" s="186"/>
      <c r="AR9" s="186"/>
      <c r="AS9" s="185"/>
    </row>
    <row r="10" spans="1:45" ht="67.5" customHeight="1" x14ac:dyDescent="0.25">
      <c r="A10" s="196" t="s">
        <v>19</v>
      </c>
      <c r="B10" s="186" t="s">
        <v>65</v>
      </c>
      <c r="C10" s="204" t="s">
        <v>66</v>
      </c>
      <c r="D10" s="204" t="s">
        <v>67</v>
      </c>
      <c r="E10" s="185" t="s">
        <v>23</v>
      </c>
      <c r="F10" s="204" t="s">
        <v>24</v>
      </c>
      <c r="G10" s="10" t="s">
        <v>68</v>
      </c>
      <c r="H10" s="186" t="s">
        <v>69</v>
      </c>
      <c r="I10" s="186" t="s">
        <v>229</v>
      </c>
      <c r="J10" s="189" t="s">
        <v>32</v>
      </c>
      <c r="K10" s="189" t="s">
        <v>28</v>
      </c>
      <c r="L10" s="189" t="str">
        <f>IFERROR(VLOOKUP(CONCATENATE(J10,K10),Parámetro!$A$56:$B$80,2,FALSE),"-")</f>
        <v>Extremo (16)</v>
      </c>
      <c r="M10" s="192" t="s">
        <v>72</v>
      </c>
      <c r="N10" s="185" t="s">
        <v>30</v>
      </c>
      <c r="O10" s="194" t="s">
        <v>73</v>
      </c>
      <c r="P10" s="194" t="s">
        <v>74</v>
      </c>
      <c r="Q10" s="196" t="s">
        <v>75</v>
      </c>
      <c r="R10" s="196" t="s">
        <v>76</v>
      </c>
      <c r="S10" s="196" t="s">
        <v>77</v>
      </c>
      <c r="T10" s="194" t="s">
        <v>78</v>
      </c>
      <c r="U10" s="190">
        <v>15</v>
      </c>
      <c r="V10" s="190">
        <v>15</v>
      </c>
      <c r="W10" s="190">
        <v>15</v>
      </c>
      <c r="X10" s="190">
        <v>15</v>
      </c>
      <c r="Y10" s="190">
        <v>15</v>
      </c>
      <c r="Z10" s="190">
        <v>15</v>
      </c>
      <c r="AA10" s="190">
        <v>10</v>
      </c>
      <c r="AB10" s="190">
        <f t="shared" si="0"/>
        <v>100</v>
      </c>
      <c r="AC10" s="208" t="str">
        <f t="shared" si="1"/>
        <v>Fuerte</v>
      </c>
      <c r="AD10" s="208" t="s">
        <v>43</v>
      </c>
      <c r="AE10" s="208" t="str">
        <f>IFERROR(VLOOKUP(CONCATENATE(AC10,AD10),Parámetro!$A$2:$B$10,2,FALSE),"-")</f>
        <v>Moderado</v>
      </c>
      <c r="AF10" s="208">
        <f t="shared" si="2"/>
        <v>50</v>
      </c>
      <c r="AG10" s="188" t="str">
        <f>IFERROR(_xlfn.IFS(AVERAGE($AF$3:$AF$5)=100,"Fuerte",AVERAGE($AF$3:$AF$5)&lt;50,"Débil",AVERAGE($AF$3:$AF$5)&gt;=50,"Moderado"),"-")</f>
        <v>Moderado</v>
      </c>
      <c r="AH10" s="198" t="s">
        <v>46</v>
      </c>
      <c r="AI10" s="198" t="s">
        <v>79</v>
      </c>
      <c r="AJ10" s="206">
        <f>IFERROR(VLOOKUP(CONCATENATE(AG10,AH10,AI10),Parámetro!$A$13:$B$24,2,FALSE),"-")</f>
        <v>1</v>
      </c>
      <c r="AK10" s="206">
        <f>IFERROR(VLOOKUP(CONCATENATE(AG10,AH10,AI10),Parámetro!$A$27:$B$38,2,FALSE),"-")</f>
        <v>0</v>
      </c>
      <c r="AL10" s="187" t="s">
        <v>106</v>
      </c>
      <c r="AM10" s="187" t="s">
        <v>28</v>
      </c>
      <c r="AN10" s="187" t="str">
        <f>IFERROR(VLOOKUP(CONCATENATE(AL10,AM10),Parámetro!$A$56:$B$80,2,FALSE),"-")</f>
        <v>Extremo (12)</v>
      </c>
      <c r="AO10" s="187" t="s">
        <v>34</v>
      </c>
      <c r="AP10" s="185" t="s">
        <v>266</v>
      </c>
      <c r="AQ10" s="186"/>
      <c r="AR10" s="186" t="s">
        <v>178</v>
      </c>
      <c r="AS10" s="185" t="s">
        <v>230</v>
      </c>
    </row>
    <row r="11" spans="1:45" ht="67.5" customHeight="1" x14ac:dyDescent="0.25">
      <c r="A11" s="197"/>
      <c r="B11" s="186"/>
      <c r="C11" s="204"/>
      <c r="D11" s="204"/>
      <c r="E11" s="185"/>
      <c r="F11" s="204"/>
      <c r="G11" s="10" t="s">
        <v>81</v>
      </c>
      <c r="H11" s="186"/>
      <c r="I11" s="186"/>
      <c r="J11" s="189"/>
      <c r="K11" s="189"/>
      <c r="L11" s="189"/>
      <c r="M11" s="193"/>
      <c r="N11" s="185"/>
      <c r="O11" s="195"/>
      <c r="P11" s="195"/>
      <c r="Q11" s="197"/>
      <c r="R11" s="197"/>
      <c r="S11" s="197"/>
      <c r="T11" s="195"/>
      <c r="U11" s="191"/>
      <c r="V11" s="191"/>
      <c r="W11" s="191"/>
      <c r="X11" s="191"/>
      <c r="Y11" s="191"/>
      <c r="Z11" s="191"/>
      <c r="AA11" s="191"/>
      <c r="AB11" s="191"/>
      <c r="AC11" s="209"/>
      <c r="AD11" s="209"/>
      <c r="AE11" s="209"/>
      <c r="AF11" s="209"/>
      <c r="AG11" s="188"/>
      <c r="AH11" s="199"/>
      <c r="AI11" s="199"/>
      <c r="AJ11" s="207"/>
      <c r="AK11" s="207"/>
      <c r="AL11" s="187"/>
      <c r="AM11" s="187"/>
      <c r="AN11" s="187"/>
      <c r="AO11" s="187"/>
      <c r="AP11" s="185"/>
      <c r="AQ11" s="186"/>
      <c r="AR11" s="186"/>
      <c r="AS11" s="185"/>
    </row>
    <row r="15" spans="1:45" x14ac:dyDescent="0.25">
      <c r="O15" s="7"/>
    </row>
    <row r="16" spans="1:45" x14ac:dyDescent="0.25">
      <c r="O16" s="7"/>
    </row>
    <row r="17" spans="15:15" x14ac:dyDescent="0.25">
      <c r="O17" s="7"/>
    </row>
  </sheetData>
  <mergeCells count="86">
    <mergeCell ref="AJ10:AJ11"/>
    <mergeCell ref="AK10:AK11"/>
    <mergeCell ref="AC10:AC11"/>
    <mergeCell ref="AD10:AD11"/>
    <mergeCell ref="AE10:AE11"/>
    <mergeCell ref="AF10:AF11"/>
    <mergeCell ref="AH10:AH11"/>
    <mergeCell ref="E3:E5"/>
    <mergeCell ref="H10:H11"/>
    <mergeCell ref="I10:I11"/>
    <mergeCell ref="S10:S11"/>
    <mergeCell ref="T10:T11"/>
    <mergeCell ref="F10:F11"/>
    <mergeCell ref="F6:F9"/>
    <mergeCell ref="N3:N5"/>
    <mergeCell ref="N6:N9"/>
    <mergeCell ref="N10:N11"/>
    <mergeCell ref="A3:A5"/>
    <mergeCell ref="B3:B5"/>
    <mergeCell ref="C3:C5"/>
    <mergeCell ref="B10:B11"/>
    <mergeCell ref="C10:C11"/>
    <mergeCell ref="B6:B9"/>
    <mergeCell ref="C6:C9"/>
    <mergeCell ref="D6:D9"/>
    <mergeCell ref="E6:E9"/>
    <mergeCell ref="A6:A9"/>
    <mergeCell ref="D10:D11"/>
    <mergeCell ref="E10:E11"/>
    <mergeCell ref="A10:A11"/>
    <mergeCell ref="AL10:AL11"/>
    <mergeCell ref="F3:F5"/>
    <mergeCell ref="H3:H5"/>
    <mergeCell ref="I3:I5"/>
    <mergeCell ref="D3:D5"/>
    <mergeCell ref="K3:K5"/>
    <mergeCell ref="L3:L5"/>
    <mergeCell ref="J6:J9"/>
    <mergeCell ref="K6:K9"/>
    <mergeCell ref="L6:L9"/>
    <mergeCell ref="H6:H9"/>
    <mergeCell ref="I6:I9"/>
    <mergeCell ref="J3:J5"/>
    <mergeCell ref="AL3:AL5"/>
    <mergeCell ref="AG3:AG5"/>
    <mergeCell ref="K10:K11"/>
    <mergeCell ref="AM3:AM5"/>
    <mergeCell ref="L10:L11"/>
    <mergeCell ref="M10:M11"/>
    <mergeCell ref="O10:O11"/>
    <mergeCell ref="P10:P11"/>
    <mergeCell ref="Q10:Q11"/>
    <mergeCell ref="R10:R11"/>
    <mergeCell ref="AG10:AG11"/>
    <mergeCell ref="V10:V11"/>
    <mergeCell ref="W10:W11"/>
    <mergeCell ref="X10:X11"/>
    <mergeCell ref="Y10:Y11"/>
    <mergeCell ref="Z10:Z11"/>
    <mergeCell ref="AA10:AA11"/>
    <mergeCell ref="AB10:AB11"/>
    <mergeCell ref="AI10:AI11"/>
    <mergeCell ref="AS10:AS11"/>
    <mergeCell ref="AG6:AG9"/>
    <mergeCell ref="J10:J11"/>
    <mergeCell ref="AP10:AP11"/>
    <mergeCell ref="AQ10:AQ11"/>
    <mergeCell ref="AL6:AL9"/>
    <mergeCell ref="AM6:AM9"/>
    <mergeCell ref="AN6:AN9"/>
    <mergeCell ref="AO6:AO9"/>
    <mergeCell ref="AP6:AP9"/>
    <mergeCell ref="AM10:AM11"/>
    <mergeCell ref="AN10:AN11"/>
    <mergeCell ref="AO10:AO11"/>
    <mergeCell ref="U10:U11"/>
    <mergeCell ref="AR6:AR9"/>
    <mergeCell ref="AR10:AR11"/>
    <mergeCell ref="AS3:AS5"/>
    <mergeCell ref="AQ6:AQ9"/>
    <mergeCell ref="AP3:AP5"/>
    <mergeCell ref="AN3:AN5"/>
    <mergeCell ref="AQ3:AQ5"/>
    <mergeCell ref="AO3:AO5"/>
    <mergeCell ref="AS6:AS9"/>
    <mergeCell ref="AR3:AR5"/>
  </mergeCells>
  <conditionalFormatting sqref="L6:L1048576 L3 AN3:AN1048576">
    <cfRule type="containsText" dxfId="19" priority="5" operator="containsText" text="bajo">
      <formula>NOT(ISERROR(SEARCH("bajo",L3)))</formula>
    </cfRule>
    <cfRule type="containsText" dxfId="18" priority="6" operator="containsText" text="moderado">
      <formula>NOT(ISERROR(SEARCH("moderado",L3)))</formula>
    </cfRule>
    <cfRule type="containsText" dxfId="17" priority="7" operator="containsText" text="alto">
      <formula>NOT(ISERROR(SEARCH("alto",L3)))</formula>
    </cfRule>
    <cfRule type="containsText" dxfId="16" priority="8" operator="containsText" text="extremo">
      <formula>NOT(ISERROR(SEARCH("extremo",L3)))</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Parámetro!$A$40:$A$44</xm:f>
          </x14:formula1>
          <xm:sqref>J6:J1048576 AL3:AL1048576 J3</xm:sqref>
        </x14:dataValidation>
        <x14:dataValidation type="list" allowBlank="1" showInputMessage="1" showErrorMessage="1" xr:uid="{00000000-0002-0000-0200-000001000000}">
          <x14:formula1>
            <xm:f>Parámetro!$A$47:$A$51</xm:f>
          </x14:formula1>
          <xm:sqref>K6:K1048576 AM3:AM1048576 K3</xm:sqref>
        </x14:dataValidation>
        <x14:dataValidation type="list" allowBlank="1" showInputMessage="1" showErrorMessage="1" xr:uid="{00000000-0002-0000-0200-000002000000}">
          <x14:formula1>
            <xm:f>Parámetro!$A$93:$A$96</xm:f>
          </x14:formula1>
          <xm:sqref>AO6:AO1048576 AO3</xm:sqref>
        </x14:dataValidation>
        <x14:dataValidation type="list" allowBlank="1" showInputMessage="1" showErrorMessage="1" xr:uid="{00000000-0002-0000-0200-000003000000}">
          <x14:formula1>
            <xm:f>Parámetro!$A$118:$A$120</xm:f>
          </x14:formula1>
          <xm:sqref>AD12:AD1048576 AD3:AD10</xm:sqref>
        </x14:dataValidation>
        <x14:dataValidation type="list" allowBlank="1" showInputMessage="1" showErrorMessage="1" xr:uid="{00000000-0002-0000-0200-000004000000}">
          <x14:formula1>
            <xm:f>Parámetro!$A$89:$A$90</xm:f>
          </x14:formula1>
          <xm:sqref>M12:M1048576 M3:M10</xm:sqref>
        </x14:dataValidation>
        <x14:dataValidation type="list" allowBlank="1" showInputMessage="1" showErrorMessage="1" xr:uid="{00000000-0002-0000-0200-000005000000}">
          <x14:formula1>
            <xm:f>Parámetro!$A$84:$A$85</xm:f>
          </x14:formula1>
          <xm:sqref>AH12:AH1048576 AH3:AH10</xm:sqref>
        </x14:dataValidation>
        <x14:dataValidation type="list" allowBlank="1" showInputMessage="1" showErrorMessage="1" xr:uid="{00000000-0002-0000-0200-000006000000}">
          <x14:formula1>
            <xm:f>Parámetro!$B$84:$B$86</xm:f>
          </x14:formula1>
          <xm:sqref>AI12:AI1048576 AI3:AI10</xm:sqref>
        </x14:dataValidation>
        <x14:dataValidation type="list" allowBlank="1" showInputMessage="1" showErrorMessage="1" xr:uid="{00000000-0002-0000-0200-000007000000}">
          <x14:formula1>
            <xm:f>Parámetro!$E$2:$E$3</xm:f>
          </x14:formula1>
          <xm:sqref>U12:W1048576 Y3:Z10 Y12:Z1048576 U3:W10</xm:sqref>
        </x14:dataValidation>
        <x14:dataValidation type="list" allowBlank="1" showInputMessage="1" showErrorMessage="1" xr:uid="{00000000-0002-0000-0200-000008000000}">
          <x14:formula1>
            <xm:f>Parámetro!$F$2:$F$4</xm:f>
          </x14:formula1>
          <xm:sqref>X12:X1048576 X3:X10</xm:sqref>
        </x14:dataValidation>
        <x14:dataValidation type="list" allowBlank="1" showInputMessage="1" showErrorMessage="1" xr:uid="{00000000-0002-0000-0200-000009000000}">
          <x14:formula1>
            <xm:f>Parámetro!$G$2:$G$4</xm:f>
          </x14:formula1>
          <xm:sqref>AA12:AA1048576 AA3:AA10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12"/>
  <sheetViews>
    <sheetView showGridLines="0" zoomScale="70" zoomScaleNormal="70" workbookViewId="0">
      <pane xSplit="5" ySplit="2" topLeftCell="F3" activePane="bottomRight" state="frozen"/>
      <selection pane="topRight" activeCell="F1" sqref="F1"/>
      <selection pane="bottomLeft" activeCell="A13" sqref="A13"/>
      <selection pane="bottomRight" activeCell="J3" sqref="J3:J7"/>
    </sheetView>
  </sheetViews>
  <sheetFormatPr baseColWidth="10" defaultRowHeight="12.75" outlineLevelCol="1" x14ac:dyDescent="0.25"/>
  <cols>
    <col min="1" max="1" width="12.42578125" style="2" customWidth="1"/>
    <col min="2" max="2" width="11.42578125" style="2"/>
    <col min="3" max="3" width="20.42578125" style="2" customWidth="1"/>
    <col min="4" max="4" width="14.7109375" style="2" customWidth="1"/>
    <col min="5" max="5" width="8.85546875" style="2" customWidth="1"/>
    <col min="6" max="6" width="11.140625" style="2" customWidth="1"/>
    <col min="7" max="7" width="17.85546875" style="2" customWidth="1"/>
    <col min="8" max="8" width="19" style="2" customWidth="1"/>
    <col min="9" max="9" width="19.28515625" style="2" customWidth="1"/>
    <col min="10" max="11" width="19.7109375" style="2" customWidth="1"/>
    <col min="12" max="12" width="12.28515625" style="2" customWidth="1"/>
    <col min="13" max="13" width="12.85546875" style="2" customWidth="1"/>
    <col min="14" max="14" width="16.28515625" style="2" customWidth="1"/>
    <col min="15" max="15" width="22.28515625" style="2" customWidth="1"/>
    <col min="16" max="16" width="16.85546875" style="2" customWidth="1"/>
    <col min="17" max="17" width="35.42578125" style="2" customWidth="1"/>
    <col min="18" max="18" width="34.28515625" style="2" customWidth="1"/>
    <col min="19" max="19" width="44.85546875" style="2" customWidth="1"/>
    <col min="20" max="20" width="18.28515625" style="2" customWidth="1"/>
    <col min="21" max="27" width="7.140625" style="2" customWidth="1" outlineLevel="1"/>
    <col min="28" max="29" width="12.140625" style="2" customWidth="1"/>
    <col min="30" max="30" width="11.5703125" style="2" customWidth="1"/>
    <col min="31" max="33" width="10.5703125" style="2" customWidth="1"/>
    <col min="34" max="34" width="15.5703125" style="2" customWidth="1"/>
    <col min="35" max="35" width="14.7109375" style="2" customWidth="1"/>
    <col min="36" max="36" width="13.7109375" style="2" customWidth="1"/>
    <col min="37" max="37" width="12.42578125" style="2" customWidth="1"/>
    <col min="38" max="38" width="13.5703125" style="2" customWidth="1"/>
    <col min="39" max="39" width="8.42578125" style="2" customWidth="1"/>
    <col min="40" max="40" width="12.28515625" style="2" customWidth="1"/>
    <col min="41" max="41" width="14.85546875" style="2" customWidth="1"/>
    <col min="42" max="42" width="27.42578125" style="2" customWidth="1"/>
    <col min="43" max="43" width="12.85546875" style="2" customWidth="1"/>
    <col min="44" max="44" width="17.140625" style="2" customWidth="1"/>
    <col min="45" max="45" width="27.5703125" style="2" customWidth="1"/>
    <col min="46" max="46" width="21.28515625" style="2" customWidth="1"/>
    <col min="47" max="47" width="34.28515625" style="2" customWidth="1"/>
    <col min="48" max="16384" width="11.42578125" style="2"/>
  </cols>
  <sheetData>
    <row r="1" spans="1:47" ht="16.5" thickBot="1" x14ac:dyDescent="0.3">
      <c r="A1" s="6" t="s">
        <v>268</v>
      </c>
    </row>
    <row r="2" spans="1:47" ht="91.5" customHeight="1" thickBot="1" x14ac:dyDescent="0.3">
      <c r="A2" s="8" t="s">
        <v>0</v>
      </c>
      <c r="B2" s="8" t="s">
        <v>1</v>
      </c>
      <c r="C2" s="8" t="s">
        <v>2</v>
      </c>
      <c r="D2" s="8" t="s">
        <v>3</v>
      </c>
      <c r="E2" s="8" t="s">
        <v>4</v>
      </c>
      <c r="F2" s="8" t="s">
        <v>5</v>
      </c>
      <c r="G2" s="8" t="s">
        <v>6</v>
      </c>
      <c r="H2" s="8" t="s">
        <v>7</v>
      </c>
      <c r="I2" s="8" t="s">
        <v>216</v>
      </c>
      <c r="J2" s="8" t="s">
        <v>241</v>
      </c>
      <c r="K2" s="8" t="s">
        <v>242</v>
      </c>
      <c r="L2" s="8" t="s">
        <v>8</v>
      </c>
      <c r="M2" s="8" t="s">
        <v>9</v>
      </c>
      <c r="N2" s="8" t="s">
        <v>243</v>
      </c>
      <c r="O2" s="8" t="s">
        <v>244</v>
      </c>
      <c r="P2" s="8" t="s">
        <v>245</v>
      </c>
      <c r="Q2" s="8" t="s">
        <v>246</v>
      </c>
      <c r="R2" s="8" t="s">
        <v>247</v>
      </c>
      <c r="S2" s="8" t="s">
        <v>248</v>
      </c>
      <c r="T2" s="8" t="s">
        <v>249</v>
      </c>
      <c r="U2" s="9" t="s">
        <v>250</v>
      </c>
      <c r="V2" s="9" t="s">
        <v>251</v>
      </c>
      <c r="W2" s="9" t="s">
        <v>252</v>
      </c>
      <c r="X2" s="9" t="s">
        <v>253</v>
      </c>
      <c r="Y2" s="9" t="s">
        <v>254</v>
      </c>
      <c r="Z2" s="9" t="s">
        <v>255</v>
      </c>
      <c r="AA2" s="9" t="s">
        <v>217</v>
      </c>
      <c r="AB2" s="9" t="s">
        <v>218</v>
      </c>
      <c r="AC2" s="8" t="s">
        <v>256</v>
      </c>
      <c r="AD2" s="8" t="s">
        <v>257</v>
      </c>
      <c r="AE2" s="8" t="s">
        <v>219</v>
      </c>
      <c r="AF2" s="8" t="s">
        <v>258</v>
      </c>
      <c r="AG2" s="8" t="s">
        <v>259</v>
      </c>
      <c r="AH2" s="8" t="s">
        <v>260</v>
      </c>
      <c r="AI2" s="8" t="s">
        <v>261</v>
      </c>
      <c r="AJ2" s="8" t="s">
        <v>10</v>
      </c>
      <c r="AK2" s="8" t="s">
        <v>11</v>
      </c>
      <c r="AL2" s="8" t="s">
        <v>262</v>
      </c>
      <c r="AM2" s="8" t="s">
        <v>263</v>
      </c>
      <c r="AN2" s="8" t="s">
        <v>12</v>
      </c>
      <c r="AO2" s="8" t="s">
        <v>13</v>
      </c>
      <c r="AP2" s="8" t="s">
        <v>14</v>
      </c>
      <c r="AQ2" s="8" t="s">
        <v>15</v>
      </c>
      <c r="AR2" s="8" t="s">
        <v>16</v>
      </c>
      <c r="AS2" s="8" t="s">
        <v>17</v>
      </c>
      <c r="AT2" s="18" t="s">
        <v>17</v>
      </c>
      <c r="AU2" s="19" t="s">
        <v>18</v>
      </c>
    </row>
    <row r="3" spans="1:47" ht="127.5" x14ac:dyDescent="0.25">
      <c r="A3" s="212"/>
      <c r="B3" s="210" t="s">
        <v>181</v>
      </c>
      <c r="C3" s="210" t="s">
        <v>182</v>
      </c>
      <c r="D3" s="210" t="s">
        <v>183</v>
      </c>
      <c r="E3" s="210" t="s">
        <v>23</v>
      </c>
      <c r="F3" s="210" t="s">
        <v>24</v>
      </c>
      <c r="G3" s="210" t="s">
        <v>184</v>
      </c>
      <c r="H3" s="210" t="s">
        <v>185</v>
      </c>
      <c r="I3" s="218" t="s">
        <v>186</v>
      </c>
      <c r="J3" s="210" t="s">
        <v>27</v>
      </c>
      <c r="K3" s="210" t="s">
        <v>28</v>
      </c>
      <c r="L3" s="210" t="str">
        <f>IFERROR(VLOOKUP(CONCATENATE(J3,K3),Parámetro!$A$56:$B$80,2,FALSE),"-")</f>
        <v>Extremo (20)</v>
      </c>
      <c r="M3" s="20" t="s">
        <v>72</v>
      </c>
      <c r="N3" s="210" t="s">
        <v>187</v>
      </c>
      <c r="O3" s="20" t="s">
        <v>188</v>
      </c>
      <c r="P3" s="20" t="s">
        <v>190</v>
      </c>
      <c r="Q3" s="20" t="s">
        <v>196</v>
      </c>
      <c r="R3" s="20" t="s">
        <v>194</v>
      </c>
      <c r="S3" s="20" t="s">
        <v>198</v>
      </c>
      <c r="T3" s="20" t="s">
        <v>201</v>
      </c>
      <c r="U3" s="21">
        <v>15</v>
      </c>
      <c r="V3" s="21">
        <v>15</v>
      </c>
      <c r="W3" s="21">
        <v>15</v>
      </c>
      <c r="X3" s="21">
        <v>15</v>
      </c>
      <c r="Y3" s="21">
        <v>15</v>
      </c>
      <c r="Z3" s="21">
        <v>15</v>
      </c>
      <c r="AA3" s="21">
        <v>10</v>
      </c>
      <c r="AB3" s="22">
        <f>SUM(U3:AA3)</f>
        <v>100</v>
      </c>
      <c r="AC3" s="22" t="str">
        <f>_xlfn.IFS(AB3&lt;=85,"Débil",AB3&gt;=96,"Fuerte",AB3&gt;=86,"Moderado")</f>
        <v>Fuerte</v>
      </c>
      <c r="AD3" s="21" t="s">
        <v>44</v>
      </c>
      <c r="AE3" s="22" t="str">
        <f>IFERROR(VLOOKUP(CONCATENATE(AC3,AD3),Parámetro!$A$2:$B$10,2,FALSE),"-")</f>
        <v>Fuerte</v>
      </c>
      <c r="AF3" s="22">
        <f>IFERROR(_xlfn.IFS(AE3="Fuerte",100,AE3="Moderado",50,AE3="Débil",0),"-")</f>
        <v>100</v>
      </c>
      <c r="AG3" s="220" t="str">
        <f>IFERROR(_xlfn.IFS(AVERAGE($AF$3:$AF$7)=100,"Fuerte",AVERAGE($AF$3:$AF$7)&lt;50,"Débil",AVERAGE($AF$3:$AF$7)&gt;=50,"Moderado"),"-")</f>
        <v>Débil</v>
      </c>
      <c r="AH3" s="21" t="s">
        <v>46</v>
      </c>
      <c r="AI3" s="21" t="s">
        <v>45</v>
      </c>
      <c r="AJ3" s="22">
        <f>IFERROR(VLOOKUP(CONCATENATE(AG3,AH3,AI3),Parámetro!$A$13:$B$24,2,FALSE),"-")</f>
        <v>0</v>
      </c>
      <c r="AK3" s="22">
        <f>IFERROR(VLOOKUP(CONCATENATE(AG3,AH3,AI3),Parámetro!$A$27:$B$38,2,FALSE),"-")</f>
        <v>0</v>
      </c>
      <c r="AL3" s="210" t="s">
        <v>32</v>
      </c>
      <c r="AM3" s="210" t="s">
        <v>28</v>
      </c>
      <c r="AN3" s="210" t="str">
        <f>IFERROR(VLOOKUP(CONCATENATE(AL3,AM3),Parámetro!$A$56:$B$80,2,FALSE),"-")</f>
        <v>Extremo (16)</v>
      </c>
      <c r="AO3" s="210" t="s">
        <v>34</v>
      </c>
      <c r="AP3" s="210" t="s">
        <v>208</v>
      </c>
      <c r="AQ3" s="210" t="s">
        <v>203</v>
      </c>
      <c r="AR3" s="210" t="s">
        <v>204</v>
      </c>
      <c r="AS3" s="210" t="s">
        <v>205</v>
      </c>
      <c r="AT3" s="210" t="s">
        <v>269</v>
      </c>
      <c r="AU3" s="215" t="s">
        <v>206</v>
      </c>
    </row>
    <row r="4" spans="1:47" ht="76.5" x14ac:dyDescent="0.25">
      <c r="A4" s="213"/>
      <c r="B4" s="205"/>
      <c r="C4" s="205"/>
      <c r="D4" s="205"/>
      <c r="E4" s="205"/>
      <c r="F4" s="205"/>
      <c r="G4" s="205"/>
      <c r="H4" s="205"/>
      <c r="I4" s="203"/>
      <c r="J4" s="205"/>
      <c r="K4" s="205"/>
      <c r="L4" s="205"/>
      <c r="M4" s="23" t="s">
        <v>37</v>
      </c>
      <c r="N4" s="205"/>
      <c r="O4" s="23" t="s">
        <v>189</v>
      </c>
      <c r="P4" s="23" t="s">
        <v>174</v>
      </c>
      <c r="Q4" s="23" t="s">
        <v>192</v>
      </c>
      <c r="R4" s="23" t="s">
        <v>197</v>
      </c>
      <c r="S4" s="23" t="s">
        <v>199</v>
      </c>
      <c r="T4" s="23" t="s">
        <v>207</v>
      </c>
      <c r="U4" s="24">
        <v>15</v>
      </c>
      <c r="V4" s="24">
        <v>15</v>
      </c>
      <c r="W4" s="24">
        <v>15</v>
      </c>
      <c r="X4" s="24">
        <v>10</v>
      </c>
      <c r="Y4" s="24">
        <v>15</v>
      </c>
      <c r="Z4" s="24">
        <v>15</v>
      </c>
      <c r="AA4" s="24">
        <v>10</v>
      </c>
      <c r="AB4" s="25">
        <f>SUM(U4:AA4)</f>
        <v>95</v>
      </c>
      <c r="AC4" s="25" t="str">
        <f>_xlfn.IFS(AB4&lt;=85,"Débil",AB4&gt;=96,"Fuerte",AB4&gt;=86,"Moderado")</f>
        <v>Moderado</v>
      </c>
      <c r="AD4" s="24" t="s">
        <v>43</v>
      </c>
      <c r="AE4" s="25" t="str">
        <f>IFERROR(VLOOKUP(CONCATENATE(AC4,AD4),Parámetro!$A$2:$B$10,2,FALSE),"-")</f>
        <v>Moderado</v>
      </c>
      <c r="AF4" s="25">
        <f>IFERROR(_xlfn.IFS(AE4="Fuerte",100,AE4="Moderado",50,AE4="Débil",0),"-")</f>
        <v>50</v>
      </c>
      <c r="AG4" s="221"/>
      <c r="AH4" s="24" t="s">
        <v>45</v>
      </c>
      <c r="AI4" s="24" t="s">
        <v>46</v>
      </c>
      <c r="AJ4" s="26" t="str">
        <f>IFERROR(VLOOKUP(CONCATENATE(AG1,AH4,AI4),Parámetro!$A$13:$B$24,2,FALSE),"-")</f>
        <v>-</v>
      </c>
      <c r="AK4" s="26" t="str">
        <f>IFERROR(VLOOKUP(CONCATENATE(AG1,AH4,AI4),Parámetro!$A$27:$B$38,2,FALSE),"-")</f>
        <v>-</v>
      </c>
      <c r="AL4" s="205"/>
      <c r="AM4" s="205"/>
      <c r="AN4" s="205"/>
      <c r="AO4" s="205"/>
      <c r="AP4" s="205"/>
      <c r="AQ4" s="205"/>
      <c r="AR4" s="205"/>
      <c r="AS4" s="205"/>
      <c r="AT4" s="205"/>
      <c r="AU4" s="216"/>
    </row>
    <row r="5" spans="1:47" ht="51" x14ac:dyDescent="0.25">
      <c r="A5" s="213"/>
      <c r="B5" s="205"/>
      <c r="C5" s="205"/>
      <c r="D5" s="205"/>
      <c r="E5" s="205"/>
      <c r="F5" s="205"/>
      <c r="G5" s="195"/>
      <c r="H5" s="205"/>
      <c r="I5" s="203"/>
      <c r="J5" s="205"/>
      <c r="K5" s="205"/>
      <c r="L5" s="205"/>
      <c r="M5" s="23" t="s">
        <v>72</v>
      </c>
      <c r="N5" s="205"/>
      <c r="O5" s="23" t="s">
        <v>189</v>
      </c>
      <c r="P5" s="23" t="s">
        <v>191</v>
      </c>
      <c r="Q5" s="23" t="s">
        <v>193</v>
      </c>
      <c r="R5" s="23" t="s">
        <v>195</v>
      </c>
      <c r="S5" s="23" t="s">
        <v>200</v>
      </c>
      <c r="T5" s="23" t="s">
        <v>202</v>
      </c>
      <c r="U5" s="24">
        <v>15</v>
      </c>
      <c r="V5" s="24">
        <v>15</v>
      </c>
      <c r="W5" s="24">
        <v>15</v>
      </c>
      <c r="X5" s="24">
        <v>15</v>
      </c>
      <c r="Y5" s="24">
        <v>15</v>
      </c>
      <c r="Z5" s="24">
        <v>0</v>
      </c>
      <c r="AA5" s="24">
        <v>10</v>
      </c>
      <c r="AB5" s="25">
        <f>SUM(U5:AA5)</f>
        <v>85</v>
      </c>
      <c r="AC5" s="25" t="str">
        <f>_xlfn.IFS(AB5&lt;=85,"Débil",AB5&gt;=96,"Fuerte",AB5&gt;=86,"Moderado")</f>
        <v>Débil</v>
      </c>
      <c r="AD5" s="24" t="s">
        <v>44</v>
      </c>
      <c r="AE5" s="25" t="str">
        <f>IFERROR(VLOOKUP(CONCATENATE(AC5,AD5),Parámetro!$A$2:$B$10,2,FALSE),"-")</f>
        <v>Débil</v>
      </c>
      <c r="AF5" s="25">
        <f>IFERROR(_xlfn.IFS(AE5="Fuerte",100,AE5="Moderado",50,AE5="Débil",0),"-")</f>
        <v>0</v>
      </c>
      <c r="AG5" s="221"/>
      <c r="AH5" s="24" t="s">
        <v>46</v>
      </c>
      <c r="AI5" s="24" t="s">
        <v>45</v>
      </c>
      <c r="AJ5" s="26" t="str">
        <f>IFERROR(VLOOKUP(CONCATENATE(AG2,AH5,AI5),Parámetro!$A$13:$B$24,2,FALSE),"-")</f>
        <v>-</v>
      </c>
      <c r="AK5" s="26" t="str">
        <f>IFERROR(VLOOKUP(CONCATENATE(AG2,AH5,AI5),Parámetro!$A$27:$B$38,2,FALSE),"-")</f>
        <v>-</v>
      </c>
      <c r="AL5" s="205"/>
      <c r="AM5" s="205"/>
      <c r="AN5" s="205"/>
      <c r="AO5" s="205"/>
      <c r="AP5" s="205"/>
      <c r="AQ5" s="205"/>
      <c r="AR5" s="205"/>
      <c r="AS5" s="205"/>
      <c r="AT5" s="205"/>
      <c r="AU5" s="216"/>
    </row>
    <row r="6" spans="1:47" ht="127.5" x14ac:dyDescent="0.25">
      <c r="A6" s="213"/>
      <c r="B6" s="205"/>
      <c r="C6" s="205"/>
      <c r="D6" s="205"/>
      <c r="E6" s="205"/>
      <c r="F6" s="205"/>
      <c r="G6" s="27" t="s">
        <v>270</v>
      </c>
      <c r="H6" s="205"/>
      <c r="I6" s="203"/>
      <c r="J6" s="205"/>
      <c r="K6" s="205"/>
      <c r="L6" s="205"/>
      <c r="M6" s="27" t="s">
        <v>37</v>
      </c>
      <c r="N6" s="205"/>
      <c r="O6" s="28" t="s">
        <v>213</v>
      </c>
      <c r="P6" s="29" t="s">
        <v>174</v>
      </c>
      <c r="Q6" s="28" t="s">
        <v>271</v>
      </c>
      <c r="R6" s="29" t="s">
        <v>214</v>
      </c>
      <c r="S6" s="29" t="s">
        <v>215</v>
      </c>
      <c r="T6" s="29" t="s">
        <v>272</v>
      </c>
      <c r="U6" s="30">
        <v>15</v>
      </c>
      <c r="V6" s="30">
        <v>15</v>
      </c>
      <c r="W6" s="30">
        <v>15</v>
      </c>
      <c r="X6" s="30">
        <v>15</v>
      </c>
      <c r="Y6" s="30">
        <v>15</v>
      </c>
      <c r="Z6" s="30">
        <v>0</v>
      </c>
      <c r="AA6" s="30">
        <v>10</v>
      </c>
      <c r="AB6" s="31">
        <f>SUM(U6:AA6)</f>
        <v>85</v>
      </c>
      <c r="AC6" s="31" t="str">
        <f>_xlfn.IFS(AB6&lt;=85,"Débil",AB6&gt;=96,"Fuerte",AB6&gt;=86,"Moderado")</f>
        <v>Débil</v>
      </c>
      <c r="AD6" s="32" t="s">
        <v>44</v>
      </c>
      <c r="AE6" s="31" t="str">
        <f>IFERROR(VLOOKUP(CONCATENATE(AC6,AD6),Parámetro!$A$2:$B$10,2,FALSE),"-")</f>
        <v>Débil</v>
      </c>
      <c r="AF6" s="31">
        <f>IFERROR(_xlfn.IFS(AE6="Fuerte",100,AE6="Moderado",50,AE6="Débil",0),"-")</f>
        <v>0</v>
      </c>
      <c r="AG6" s="221"/>
      <c r="AH6" s="32" t="s">
        <v>46</v>
      </c>
      <c r="AI6" s="32" t="s">
        <v>46</v>
      </c>
      <c r="AJ6" s="31">
        <f>IFERROR(VLOOKUP(CONCATENATE(AG3,AH6,AI6),Parámetro!$A$13:$B$24,2,FALSE),"-")</f>
        <v>0</v>
      </c>
      <c r="AK6" s="31">
        <f>IFERROR(VLOOKUP(CONCATENATE(AG3,AH6,AI6),Parámetro!$A$27:$B$38,2,FALSE),"-")</f>
        <v>0</v>
      </c>
      <c r="AL6" s="205"/>
      <c r="AM6" s="205"/>
      <c r="AN6" s="205"/>
      <c r="AO6" s="205"/>
      <c r="AP6" s="205"/>
      <c r="AQ6" s="205"/>
      <c r="AR6" s="205"/>
      <c r="AS6" s="205"/>
      <c r="AT6" s="205"/>
      <c r="AU6" s="216"/>
    </row>
    <row r="7" spans="1:47" s="35" customFormat="1" ht="6.75" customHeight="1" thickBot="1" x14ac:dyDescent="0.3">
      <c r="A7" s="214"/>
      <c r="B7" s="211"/>
      <c r="C7" s="211"/>
      <c r="D7" s="211"/>
      <c r="E7" s="211"/>
      <c r="F7" s="211"/>
      <c r="G7" s="33"/>
      <c r="H7" s="211"/>
      <c r="I7" s="219"/>
      <c r="J7" s="211"/>
      <c r="K7" s="211"/>
      <c r="L7" s="205"/>
      <c r="M7" s="33"/>
      <c r="N7" s="211"/>
      <c r="O7" s="33"/>
      <c r="P7" s="33"/>
      <c r="Q7" s="33"/>
      <c r="R7" s="33"/>
      <c r="S7" s="33"/>
      <c r="T7" s="33"/>
      <c r="U7" s="33"/>
      <c r="V7" s="33"/>
      <c r="W7" s="33"/>
      <c r="X7" s="33"/>
      <c r="Y7" s="33"/>
      <c r="Z7" s="33"/>
      <c r="AA7" s="33"/>
      <c r="AB7" s="34">
        <f>SUM(U7:AA7)</f>
        <v>0</v>
      </c>
      <c r="AC7" s="34"/>
      <c r="AD7" s="33"/>
      <c r="AE7" s="34" t="str">
        <f>IFERROR(VLOOKUP(CONCATENATE(AC7,AD7),Parámetro!$A$2:$B$10,2,FALSE),"-")</f>
        <v>-</v>
      </c>
      <c r="AF7" s="34" t="str">
        <f>IFERROR(_xlfn.IFS(AE7="Fuerte",100,AE7="Moderado",50,AE7="Débil",0),"-")</f>
        <v>-</v>
      </c>
      <c r="AG7" s="222"/>
      <c r="AH7" s="33"/>
      <c r="AI7" s="33"/>
      <c r="AJ7" s="34" t="str">
        <f>IFERROR(VLOOKUP(CONCATENATE(AG6,AH7,AI7),Parámetro!$A$13:$B$24,2,FALSE),"-")</f>
        <v>-</v>
      </c>
      <c r="AK7" s="34" t="str">
        <f>IFERROR(VLOOKUP(CONCATENATE(AG6,AH7,AI7),Parámetro!$A$27:$B$38,2,FALSE),"-")</f>
        <v>-</v>
      </c>
      <c r="AL7" s="211"/>
      <c r="AM7" s="211"/>
      <c r="AN7" s="205"/>
      <c r="AO7" s="211"/>
      <c r="AP7" s="211"/>
      <c r="AQ7" s="211"/>
      <c r="AR7" s="211"/>
      <c r="AS7" s="211"/>
      <c r="AT7" s="211"/>
      <c r="AU7" s="217"/>
    </row>
    <row r="10" spans="1:47" x14ac:dyDescent="0.25">
      <c r="O10" s="7"/>
    </row>
    <row r="11" spans="1:47" x14ac:dyDescent="0.25">
      <c r="O11" s="7"/>
    </row>
    <row r="12" spans="1:47" x14ac:dyDescent="0.25">
      <c r="O12" s="7"/>
    </row>
  </sheetData>
  <mergeCells count="24">
    <mergeCell ref="G3:G5"/>
    <mergeCell ref="AQ3:AQ7"/>
    <mergeCell ref="AR3:AR7"/>
    <mergeCell ref="AS3:AS7"/>
    <mergeCell ref="AT3:AT7"/>
    <mergeCell ref="AU3:AU7"/>
    <mergeCell ref="AP3:AP7"/>
    <mergeCell ref="H3:H7"/>
    <mergeCell ref="I3:I7"/>
    <mergeCell ref="J3:J7"/>
    <mergeCell ref="K3:K7"/>
    <mergeCell ref="L3:L7"/>
    <mergeCell ref="N3:N7"/>
    <mergeCell ref="AG3:AG7"/>
    <mergeCell ref="AL3:AL7"/>
    <mergeCell ref="AM3:AM7"/>
    <mergeCell ref="AN3:AN7"/>
    <mergeCell ref="AO3:AO7"/>
    <mergeCell ref="F3:F7"/>
    <mergeCell ref="A3:A7"/>
    <mergeCell ref="B3:B7"/>
    <mergeCell ref="C3:C7"/>
    <mergeCell ref="D3:D7"/>
    <mergeCell ref="E3:E7"/>
  </mergeCells>
  <conditionalFormatting sqref="L8:L1048576 AN8:AN1048576">
    <cfRule type="containsText" dxfId="15" priority="13" operator="containsText" text="bajo">
      <formula>NOT(ISERROR(SEARCH("bajo",L8)))</formula>
    </cfRule>
    <cfRule type="containsText" dxfId="14" priority="14" operator="containsText" text="moderado">
      <formula>NOT(ISERROR(SEARCH("moderado",L8)))</formula>
    </cfRule>
    <cfRule type="containsText" dxfId="13" priority="15" operator="containsText" text="alto">
      <formula>NOT(ISERROR(SEARCH("alto",L8)))</formula>
    </cfRule>
    <cfRule type="containsText" dxfId="12" priority="16" operator="containsText" text="extremo">
      <formula>NOT(ISERROR(SEARCH("extremo",L8)))</formula>
    </cfRule>
  </conditionalFormatting>
  <conditionalFormatting sqref="L1 AN1">
    <cfRule type="containsText" dxfId="11" priority="9" operator="containsText" text="bajo">
      <formula>NOT(ISERROR(SEARCH("bajo",L1)))</formula>
    </cfRule>
    <cfRule type="containsText" dxfId="10" priority="10" operator="containsText" text="moderado">
      <formula>NOT(ISERROR(SEARCH("moderado",L1)))</formula>
    </cfRule>
    <cfRule type="containsText" dxfId="9" priority="11" operator="containsText" text="alto">
      <formula>NOT(ISERROR(SEARCH("alto",L1)))</formula>
    </cfRule>
    <cfRule type="containsText" dxfId="8" priority="12" operator="containsText" text="extremo">
      <formula>NOT(ISERROR(SEARCH("extremo",L1)))</formula>
    </cfRule>
  </conditionalFormatting>
  <conditionalFormatting sqref="L3">
    <cfRule type="containsText" dxfId="7" priority="5" operator="containsText" text="bajo">
      <formula>NOT(ISERROR(SEARCH("bajo",L3)))</formula>
    </cfRule>
    <cfRule type="containsText" dxfId="6" priority="6" operator="containsText" text="moderado">
      <formula>NOT(ISERROR(SEARCH("moderado",L3)))</formula>
    </cfRule>
    <cfRule type="containsText" dxfId="5" priority="7" operator="containsText" text="alto">
      <formula>NOT(ISERROR(SEARCH("alto",L3)))</formula>
    </cfRule>
    <cfRule type="containsText" dxfId="4" priority="8" operator="containsText" text="extremo">
      <formula>NOT(ISERROR(SEARCH("extremo",L3)))</formula>
    </cfRule>
  </conditionalFormatting>
  <conditionalFormatting sqref="AN3">
    <cfRule type="containsText" dxfId="3" priority="1" operator="containsText" text="bajo">
      <formula>NOT(ISERROR(SEARCH("bajo",AN3)))</formula>
    </cfRule>
    <cfRule type="containsText" dxfId="2" priority="2" operator="containsText" text="moderado">
      <formula>NOT(ISERROR(SEARCH("moderado",AN3)))</formula>
    </cfRule>
    <cfRule type="containsText" dxfId="1" priority="3" operator="containsText" text="alto">
      <formula>NOT(ISERROR(SEARCH("alto",AN3)))</formula>
    </cfRule>
    <cfRule type="containsText" dxfId="0" priority="4" operator="containsText" text="extremo">
      <formula>NOT(ISERROR(SEARCH("extremo",AN3)))</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Parámetro!$A$93:$A$96</xm:f>
          </x14:formula1>
          <xm:sqref>AO8:AO1048576 AO1 AO3:AO5</xm:sqref>
        </x14:dataValidation>
        <x14:dataValidation type="list" allowBlank="1" showInputMessage="1" showErrorMessage="1" xr:uid="{00000000-0002-0000-0300-000001000000}">
          <x14:formula1>
            <xm:f>Parámetro!$A$47:$A$51</xm:f>
          </x14:formula1>
          <xm:sqref>AM3:AM1048576 K8:K1048576 AM1 K1 K3:K5</xm:sqref>
        </x14:dataValidation>
        <x14:dataValidation type="list" allowBlank="1" showInputMessage="1" showErrorMessage="1" xr:uid="{00000000-0002-0000-0300-000002000000}">
          <x14:formula1>
            <xm:f>Parámetro!$A$40:$A$44</xm:f>
          </x14:formula1>
          <xm:sqref>AL3:AL1048576 J8:J1048576 AL1 J1 J3:J5</xm:sqref>
        </x14:dataValidation>
        <x14:dataValidation type="list" allowBlank="1" showInputMessage="1" showErrorMessage="1" xr:uid="{00000000-0002-0000-0300-000003000000}">
          <x14:formula1>
            <xm:f>Parámetro!$G$2:$G$4</xm:f>
          </x14:formula1>
          <xm:sqref>AA1 AA3:AA1048576</xm:sqref>
        </x14:dataValidation>
        <x14:dataValidation type="list" allowBlank="1" showInputMessage="1" showErrorMessage="1" xr:uid="{00000000-0002-0000-0300-000004000000}">
          <x14:formula1>
            <xm:f>Parámetro!$F$2:$F$4</xm:f>
          </x14:formula1>
          <xm:sqref>X1 X3:X1048576</xm:sqref>
        </x14:dataValidation>
        <x14:dataValidation type="list" allowBlank="1" showInputMessage="1" showErrorMessage="1" xr:uid="{00000000-0002-0000-0300-000005000000}">
          <x14:formula1>
            <xm:f>Parámetro!$E$2:$E$3</xm:f>
          </x14:formula1>
          <xm:sqref>Y3:Z1048576 Y1:Z1 U1:W1 U3:W1048576</xm:sqref>
        </x14:dataValidation>
        <x14:dataValidation type="list" allowBlank="1" showInputMessage="1" showErrorMessage="1" xr:uid="{00000000-0002-0000-0300-000006000000}">
          <x14:formula1>
            <xm:f>Parámetro!$B$84:$B$86</xm:f>
          </x14:formula1>
          <xm:sqref>AI1 AI3:AI1048576</xm:sqref>
        </x14:dataValidation>
        <x14:dataValidation type="list" allowBlank="1" showInputMessage="1" showErrorMessage="1" xr:uid="{00000000-0002-0000-0300-000007000000}">
          <x14:formula1>
            <xm:f>Parámetro!$A$84:$A$85</xm:f>
          </x14:formula1>
          <xm:sqref>AH1 AH3:AH1048576</xm:sqref>
        </x14:dataValidation>
        <x14:dataValidation type="list" allowBlank="1" showInputMessage="1" showErrorMessage="1" xr:uid="{00000000-0002-0000-0300-000008000000}">
          <x14:formula1>
            <xm:f>Parámetro!$A$89:$A$90</xm:f>
          </x14:formula1>
          <xm:sqref>M1 M3:M1048576</xm:sqref>
        </x14:dataValidation>
        <x14:dataValidation type="list" allowBlank="1" showInputMessage="1" showErrorMessage="1" xr:uid="{00000000-0002-0000-0300-000009000000}">
          <x14:formula1>
            <xm:f>Parámetro!$A$118:$A$120</xm:f>
          </x14:formula1>
          <xm:sqref>AD1 AD3:AD1048576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Riesgos corrupción</vt:lpstr>
      <vt:lpstr>Criterios impacto 2</vt:lpstr>
      <vt:lpstr>Criterios impacto 1</vt:lpstr>
      <vt:lpstr>Parámetro</vt:lpstr>
      <vt:lpstr>Riesgos_PROCESO_STC</vt:lpstr>
      <vt:lpstr>Riesgos_P-SERVICIOCIUDADANO_STC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Sandra Leon</dc:creator>
  <cp:lastModifiedBy>Roger Alexander Sanabria Calderon</cp:lastModifiedBy>
  <dcterms:created xsi:type="dcterms:W3CDTF">2019-12-26T17:22:08Z</dcterms:created>
  <dcterms:modified xsi:type="dcterms:W3CDTF">2022-09-14T14:50:11Z</dcterms:modified>
</cp:coreProperties>
</file>